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69\Documents\TEKUĆA GODINA\FINANCIJSKA IZVJEŠĆA ZA 2023.G\SVE ZA ZAVRŠNI 2023\"/>
    </mc:Choice>
  </mc:AlternateContent>
  <xr:revisionPtr revIDLastSave="0" documentId="8_{5BDB2FA2-FDFF-4F93-ADCF-A5F92A48D94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5" l="1"/>
  <c r="F98" i="5"/>
  <c r="F61" i="5"/>
  <c r="F60" i="5"/>
  <c r="F59" i="5"/>
  <c r="F58" i="5"/>
  <c r="F57" i="5"/>
  <c r="F56" i="5"/>
  <c r="F55" i="5"/>
  <c r="F54" i="5"/>
  <c r="F53" i="5"/>
  <c r="F52" i="5"/>
  <c r="F51" i="5"/>
  <c r="F50" i="5"/>
  <c r="F67" i="5"/>
  <c r="C48" i="5"/>
  <c r="C110" i="5"/>
  <c r="C108" i="5"/>
  <c r="C106" i="5"/>
  <c r="C104" i="5"/>
  <c r="C102" i="5"/>
  <c r="C32" i="5"/>
  <c r="F11" i="5"/>
  <c r="F9" i="5"/>
  <c r="C124" i="5"/>
  <c r="C126" i="5"/>
  <c r="E126" i="5"/>
  <c r="D126" i="5"/>
  <c r="F144" i="5"/>
  <c r="F143" i="5"/>
  <c r="F141" i="5"/>
  <c r="F140" i="5"/>
  <c r="F136" i="5"/>
  <c r="F135" i="5"/>
  <c r="F133" i="5"/>
  <c r="F132" i="5"/>
  <c r="F131" i="5"/>
  <c r="E110" i="5"/>
  <c r="E108" i="5"/>
  <c r="E106" i="5"/>
  <c r="E104" i="5"/>
  <c r="E102" i="5"/>
  <c r="D110" i="5"/>
  <c r="D108" i="5"/>
  <c r="D106" i="5"/>
  <c r="D104" i="5"/>
  <c r="D102" i="5"/>
  <c r="F88" i="5"/>
  <c r="F87" i="5"/>
  <c r="F86" i="5"/>
  <c r="F85" i="5"/>
  <c r="F83" i="5"/>
  <c r="F82" i="5"/>
  <c r="F81" i="5"/>
  <c r="F80" i="5"/>
  <c r="F79" i="5"/>
  <c r="F78" i="5"/>
  <c r="F77" i="5"/>
  <c r="F69" i="5"/>
  <c r="F68" i="5"/>
  <c r="F66" i="5"/>
  <c r="F65" i="5"/>
  <c r="F64" i="5"/>
  <c r="D76" i="5"/>
  <c r="F76" i="5" s="1"/>
  <c r="F71" i="5"/>
  <c r="D48" i="5"/>
  <c r="E40" i="5"/>
  <c r="D40" i="5"/>
  <c r="D32" i="5"/>
  <c r="E32" i="5"/>
  <c r="D34" i="5"/>
  <c r="G109" i="1"/>
  <c r="F109" i="1"/>
  <c r="G103" i="1"/>
  <c r="F103" i="1"/>
  <c r="G97" i="1"/>
  <c r="F97" i="1"/>
  <c r="G93" i="1"/>
  <c r="F93" i="1"/>
  <c r="G86" i="1"/>
  <c r="F86" i="1"/>
  <c r="G82" i="1"/>
  <c r="F82" i="1"/>
  <c r="G72" i="1"/>
  <c r="F72" i="1"/>
  <c r="G61" i="1"/>
  <c r="F61" i="1"/>
  <c r="G54" i="1"/>
  <c r="F54" i="1"/>
  <c r="G48" i="1"/>
  <c r="F48" i="1"/>
  <c r="G47" i="1"/>
  <c r="F47" i="1"/>
  <c r="G45" i="1"/>
  <c r="F45" i="1"/>
  <c r="G43" i="1"/>
  <c r="F43" i="1"/>
  <c r="G39" i="1"/>
  <c r="F39" i="1"/>
  <c r="G37" i="1"/>
  <c r="F37" i="1"/>
  <c r="G35" i="1"/>
  <c r="F35" i="1"/>
  <c r="G26" i="1"/>
  <c r="F26" i="1"/>
  <c r="G25" i="1"/>
  <c r="F25" i="1"/>
  <c r="G21" i="1"/>
  <c r="F21" i="1"/>
  <c r="G17" i="1"/>
  <c r="F17" i="1"/>
  <c r="G14" i="1"/>
  <c r="F14" i="1"/>
  <c r="G9" i="1"/>
  <c r="F9" i="1"/>
  <c r="G6" i="1"/>
  <c r="F6" i="1"/>
  <c r="G5" i="1"/>
  <c r="F5" i="1"/>
  <c r="E82" i="1"/>
  <c r="E37" i="1" s="1"/>
  <c r="E97" i="1"/>
  <c r="E93" i="1" s="1"/>
  <c r="E107" i="1"/>
  <c r="E103" i="1"/>
  <c r="E45" i="1"/>
  <c r="E43" i="1"/>
  <c r="E26" i="1"/>
  <c r="E25" i="1" s="1"/>
  <c r="E20" i="1"/>
  <c r="E21" i="1"/>
  <c r="E18" i="1"/>
  <c r="D14" i="1"/>
  <c r="D18" i="1"/>
  <c r="D17" i="1" s="1"/>
  <c r="D43" i="1"/>
  <c r="D72" i="1"/>
  <c r="D61" i="1"/>
  <c r="D47" i="1" s="1"/>
  <c r="D54" i="1"/>
  <c r="D48" i="1"/>
  <c r="D45" i="1"/>
  <c r="D39" i="1"/>
  <c r="D103" i="1"/>
  <c r="D86" i="1"/>
  <c r="D83" i="1"/>
  <c r="D82" i="1" s="1"/>
  <c r="C105" i="1"/>
  <c r="C103" i="1"/>
  <c r="C83" i="1"/>
  <c r="C82" i="1" s="1"/>
  <c r="C43" i="1"/>
  <c r="C23" i="1"/>
  <c r="C21" i="1"/>
  <c r="C20" i="1" s="1"/>
  <c r="C18" i="1"/>
  <c r="C17" i="1" s="1"/>
  <c r="B83" i="1"/>
  <c r="B82" i="1" s="1"/>
  <c r="B45" i="1"/>
  <c r="B95" i="1"/>
  <c r="B94" i="1" s="1"/>
  <c r="B103" i="1"/>
  <c r="B61" i="1"/>
  <c r="B54" i="1"/>
  <c r="B43" i="1"/>
  <c r="B9" i="1"/>
  <c r="B17" i="1"/>
  <c r="E12" i="1"/>
  <c r="D12" i="1"/>
  <c r="C12" i="1"/>
  <c r="E23" i="3"/>
  <c r="C23" i="3"/>
  <c r="B23" i="3"/>
  <c r="C101" i="5" l="1"/>
  <c r="C100" i="5" s="1"/>
  <c r="D101" i="5"/>
  <c r="D100" i="5" s="1"/>
  <c r="E101" i="5"/>
  <c r="E100" i="5" s="1"/>
  <c r="E17" i="1"/>
  <c r="D38" i="1"/>
  <c r="F145" i="5"/>
  <c r="F142" i="5"/>
  <c r="F138" i="5"/>
  <c r="F137" i="5"/>
  <c r="F134" i="5"/>
  <c r="F130" i="5"/>
  <c r="F129" i="5"/>
  <c r="F128" i="5"/>
  <c r="F127" i="5"/>
  <c r="F111" i="5"/>
  <c r="F110" i="5"/>
  <c r="F108" i="5"/>
  <c r="F107" i="5"/>
  <c r="F106" i="5"/>
  <c r="F105" i="5"/>
  <c r="F104" i="5"/>
  <c r="F103" i="5"/>
  <c r="F102" i="5"/>
  <c r="F99" i="5"/>
  <c r="F97" i="5"/>
  <c r="F96" i="5"/>
  <c r="F95" i="5"/>
  <c r="F94" i="5"/>
  <c r="F93" i="5"/>
  <c r="F90" i="5"/>
  <c r="F70" i="5"/>
  <c r="F33" i="5"/>
  <c r="F32" i="5"/>
  <c r="F30" i="5"/>
  <c r="F28" i="5"/>
  <c r="F25" i="5"/>
  <c r="F24" i="5"/>
  <c r="F23" i="5"/>
  <c r="F22" i="5"/>
  <c r="F21" i="5"/>
  <c r="F20" i="5"/>
  <c r="F19" i="5"/>
  <c r="F17" i="5"/>
  <c r="F16" i="5"/>
  <c r="F15" i="5"/>
  <c r="F14" i="5"/>
  <c r="F13" i="5"/>
  <c r="D124" i="5"/>
  <c r="E124" i="5"/>
  <c r="E89" i="5"/>
  <c r="D89" i="5"/>
  <c r="C89" i="5"/>
  <c r="F100" i="5" l="1"/>
  <c r="F89" i="5"/>
  <c r="F101" i="5"/>
  <c r="F124" i="5"/>
  <c r="F126" i="5"/>
  <c r="D37" i="1"/>
  <c r="E84" i="5"/>
  <c r="D84" i="5"/>
  <c r="C84" i="5"/>
  <c r="C76" i="5"/>
  <c r="D63" i="5"/>
  <c r="E63" i="5"/>
  <c r="C63" i="5"/>
  <c r="E48" i="5"/>
  <c r="F48" i="5" s="1"/>
  <c r="E34" i="5"/>
  <c r="E18" i="5"/>
  <c r="E12" i="5"/>
  <c r="E8" i="5" s="1"/>
  <c r="C40" i="5"/>
  <c r="E27" i="5"/>
  <c r="D27" i="5"/>
  <c r="D18" i="5"/>
  <c r="D12" i="5"/>
  <c r="D8" i="5"/>
  <c r="C8" i="5"/>
  <c r="C27" i="5"/>
  <c r="C18" i="5"/>
  <c r="C12" i="5"/>
  <c r="G29" i="4"/>
  <c r="F29" i="4"/>
  <c r="G28" i="4"/>
  <c r="F28" i="4"/>
  <c r="G26" i="4"/>
  <c r="G27" i="4"/>
  <c r="F26" i="4"/>
  <c r="G25" i="4"/>
  <c r="F25" i="4"/>
  <c r="G24" i="4"/>
  <c r="F24" i="4"/>
  <c r="G23" i="4"/>
  <c r="F23" i="4"/>
  <c r="G22" i="4"/>
  <c r="F22" i="4"/>
  <c r="G21" i="4"/>
  <c r="F21" i="4"/>
  <c r="E33" i="4"/>
  <c r="D33" i="4"/>
  <c r="C33" i="4"/>
  <c r="B33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E15" i="4"/>
  <c r="C15" i="4"/>
  <c r="D15" i="4"/>
  <c r="B15" i="4"/>
  <c r="E98" i="1"/>
  <c r="E86" i="1"/>
  <c r="E83" i="1"/>
  <c r="E72" i="1"/>
  <c r="E54" i="1"/>
  <c r="E48" i="1"/>
  <c r="E61" i="1"/>
  <c r="E39" i="1"/>
  <c r="E38" i="1" s="1"/>
  <c r="E14" i="1"/>
  <c r="D98" i="1"/>
  <c r="D97" i="1" s="1"/>
  <c r="D93" i="1" s="1"/>
  <c r="C86" i="1"/>
  <c r="B86" i="1"/>
  <c r="D26" i="1"/>
  <c r="D25" i="1" s="1"/>
  <c r="C72" i="1"/>
  <c r="C48" i="1"/>
  <c r="C54" i="1"/>
  <c r="C61" i="1"/>
  <c r="C98" i="1"/>
  <c r="C97" i="1" s="1"/>
  <c r="C93" i="1" s="1"/>
  <c r="C45" i="1"/>
  <c r="C39" i="1"/>
  <c r="C47" i="5" l="1"/>
  <c r="F84" i="5"/>
  <c r="F63" i="5"/>
  <c r="F27" i="5"/>
  <c r="C7" i="5"/>
  <c r="F18" i="5"/>
  <c r="F12" i="5"/>
  <c r="F8" i="5"/>
  <c r="G33" i="4"/>
  <c r="F15" i="4"/>
  <c r="E47" i="1"/>
  <c r="E109" i="1" s="1"/>
  <c r="F33" i="4"/>
  <c r="G15" i="4"/>
  <c r="E39" i="5"/>
  <c r="C38" i="1"/>
  <c r="C47" i="1"/>
  <c r="C26" i="1"/>
  <c r="C25" i="1" s="1"/>
  <c r="E9" i="1"/>
  <c r="E6" i="1" s="1"/>
  <c r="E5" i="1" s="1"/>
  <c r="E35" i="1" s="1"/>
  <c r="D9" i="1"/>
  <c r="D6" i="1" s="1"/>
  <c r="D5" i="1" s="1"/>
  <c r="D35" i="1" s="1"/>
  <c r="C9" i="1"/>
  <c r="C6" i="1" s="1"/>
  <c r="B98" i="1"/>
  <c r="B97" i="1" s="1"/>
  <c r="B93" i="1" s="1"/>
  <c r="B72" i="1"/>
  <c r="B48" i="1"/>
  <c r="B39" i="1"/>
  <c r="B26" i="1"/>
  <c r="B25" i="1" s="1"/>
  <c r="B21" i="1"/>
  <c r="B20" i="1" s="1"/>
  <c r="B14" i="1"/>
  <c r="C19" i="3"/>
  <c r="B19" i="3"/>
  <c r="D80" i="1"/>
  <c r="B5" i="1" l="1"/>
  <c r="C37" i="1"/>
  <c r="C24" i="3"/>
  <c r="B24" i="3"/>
  <c r="B47" i="1"/>
  <c r="B37" i="1" l="1"/>
  <c r="B109" i="1" s="1"/>
  <c r="E19" i="3"/>
  <c r="D19" i="3"/>
  <c r="E24" i="3" l="1"/>
  <c r="D23" i="3"/>
  <c r="C42" i="3" l="1"/>
  <c r="G18" i="3" l="1"/>
  <c r="G37" i="3"/>
  <c r="F37" i="3"/>
  <c r="G21" i="3"/>
  <c r="G20" i="3"/>
  <c r="G19" i="3"/>
  <c r="G17" i="3"/>
  <c r="G16" i="3"/>
  <c r="F21" i="3"/>
  <c r="F20" i="3"/>
  <c r="F19" i="3"/>
  <c r="F18" i="3" l="1"/>
  <c r="G41" i="3" l="1"/>
  <c r="F41" i="3"/>
  <c r="F16" i="3" l="1"/>
</calcChain>
</file>

<file path=xl/sharedStrings.xml><?xml version="1.0" encoding="utf-8"?>
<sst xmlns="http://schemas.openxmlformats.org/spreadsheetml/2006/main" count="350" uniqueCount="304">
  <si>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</si>
  <si>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</si>
  <si>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</si>
  <si>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</si>
  <si>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</si>
  <si>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</si>
  <si>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</si>
  <si>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</si>
  <si>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</si>
  <si>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</si>
  <si>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</si>
  <si>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</si>
  <si>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</si>
  <si>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</si>
  <si>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</si>
  <si>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</si>
  <si>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</si>
  <si>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</si>
  <si>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</si>
  <si>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</si>
  <si>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</si>
  <si>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</si>
  <si>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</si>
  <si>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</si>
  <si>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</si>
  <si>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</si>
  <si>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</si>
  <si>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</si>
  <si>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</si>
  <si>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</si>
  <si>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</si>
  <si>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</si>
  <si>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</si>
  <si>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</si>
  <si>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</si>
  <si>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</si>
  <si>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</si>
  <si>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</si>
  <si>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</si>
  <si>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</si>
  <si>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</si>
  <si>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</si>
  <si>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</si>
  <si>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</si>
  <si>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</si>
  <si>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</si>
  <si>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</si>
  <si>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</si>
  <si>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</si>
  <si>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</si>
  <si>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</si>
  <si>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</si>
  <si>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</si>
  <si>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</si>
  <si>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</si>
  <si>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</si>
  <si>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 Ostali financijski rashodi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</si>
  <si>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</si>
  <si>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</si>
  <si>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</si>
  <si>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</si>
  <si>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</si>
  <si>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</si>
  <si>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</si>
  <si>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</si>
  <si>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</si>
  <si>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</si>
  <si>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</si>
  <si>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</si>
  <si>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</si>
  <si>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</si>
  <si>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</si>
  <si>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</si>
  <si>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</si>
  <si>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</si>
  <si>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</si>
  <si>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</si>
  <si>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</si>
  <si>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</si>
  <si>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</si>
  <si>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</si>
  <si>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</si>
  <si>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</si>
  <si>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</si>
  <si>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</si>
  <si>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</si>
  <si>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</si>
  <si>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</si>
  <si>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</si>
  <si>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</si>
  <si>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</si>
  <si>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</si>
  <si>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</si>
  <si>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</si>
  <si>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</si>
  <si>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</si>
  <si>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</si>
  <si>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</si>
  <si>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</si>
  <si>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</si>
  <si>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</si>
  <si>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</si>
  <si>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</si>
  <si>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</si>
  <si>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329-OSTALI NESPOM.RASHODI</t>
  </si>
  <si>
    <t>3291-Naknada članovima povjerenstva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</si>
  <si>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</si>
  <si>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</si>
  <si>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</si>
  <si>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</si>
  <si>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</si>
  <si>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Izvor financiranja 510-Državni proračun</t>
  </si>
  <si>
    <t>3241-Naknad.osob.izvan RO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</si>
  <si>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</si>
  <si>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</si>
  <si>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</si>
  <si>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</si>
  <si>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</si>
  <si>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</si>
  <si>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Projekt:403-52 Projekt od mjere do karijere -Pripravništvo</t>
  </si>
  <si>
    <t>Izvor financiranja:540 Pomoći iz inozemstva</t>
  </si>
  <si>
    <t>321-Naknade troškova prijevoza na posao i s posla</t>
  </si>
  <si>
    <t>3212-Prijevoz na posao i s posla</t>
  </si>
  <si>
    <t xml:space="preserve">Ostvarenje preth. god.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</si>
  <si>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</si>
  <si>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</si>
  <si>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</si>
  <si>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</si>
  <si>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</si>
  <si>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</si>
  <si>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</si>
  <si>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</si>
  <si>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</si>
  <si>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</si>
  <si>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</si>
  <si>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</si>
  <si>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</si>
  <si>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Tekući plan -2021</t>
  </si>
  <si>
    <t>OPĆI DIO</t>
  </si>
  <si>
    <t>Bročana oznaka i naziv računa prihoda i rashoda</t>
  </si>
  <si>
    <t xml:space="preserve">Indeks 5/2. </t>
  </si>
  <si>
    <t>Indeks 5./4.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</si>
  <si>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</si>
  <si>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</si>
  <si>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</si>
  <si>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</si>
  <si>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</si>
  <si>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</si>
  <si>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</si>
  <si>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</si>
  <si>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</si>
  <si>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</si>
  <si>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</si>
  <si>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</si>
  <si>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</si>
  <si>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</si>
  <si>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</si>
  <si>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</si>
  <si>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SVEUKUPNO RASHODI:</t>
  </si>
  <si>
    <t>31113 Plaće po sudskim presudama</t>
  </si>
  <si>
    <t xml:space="preserve">3294 Članarine </t>
  </si>
  <si>
    <t>Izvor financiranja 420-PRIPRAVNIK</t>
  </si>
  <si>
    <t>Izvor: 190 Predfinanciranja iz ŽP</t>
  </si>
  <si>
    <t>31112-Plaća pripravnik</t>
  </si>
  <si>
    <t xml:space="preserve">        Na temelju Zakona o proračunu ("Narodne novine“ broj 87/08, 136/12 i 15/15, 144/21),i Pravilnika o polugodišnjem i godišnjem izvještaju o izvršenju proračuna ("Narodne novine" 24/13, 102/17 i 1/20) OSNOVNA ŠKOLA BENKOVAC" podnosi školskom odboru:</t>
  </si>
  <si>
    <t>OSNOVNE ŠKOLE BENKOVAC,BENKOVAC</t>
  </si>
  <si>
    <t>639-Prijenosi između proračunskih korisnika</t>
  </si>
  <si>
    <t>6391-Tekući prijenosiizmeđu pror.korisnika istog proračuna</t>
  </si>
  <si>
    <t>6393-Tekući prijenosi temljem EU sredstava</t>
  </si>
  <si>
    <t>324-Naknade troškova osobama izvan radnog odnosa</t>
  </si>
  <si>
    <t>3431-Bankarske usluge i usluge platnog prometa</t>
  </si>
  <si>
    <t>372-ostale naknade građanima i kućanstvima iz proračuna</t>
  </si>
  <si>
    <t>3721-Naknade građanima u novcu</t>
  </si>
  <si>
    <t>3722-Naknade građanima u naravi</t>
  </si>
  <si>
    <t>4227 Uređaji,strojevi i oprema</t>
  </si>
  <si>
    <t>424-KNJIGE ,UMJETNIČAK DJELA</t>
  </si>
  <si>
    <t>426Nematerijalna proizvedena imovina</t>
  </si>
  <si>
    <t>4264-Ostala nematerijalna imovina</t>
  </si>
  <si>
    <t>4241-Knjige i umjetnička djela</t>
  </si>
  <si>
    <t>7231 Prijevozna sredstva u cestovnom prometu</t>
  </si>
  <si>
    <t>7231-Prijevozna sredstva u cestovnom prometu</t>
  </si>
  <si>
    <t>451-Dodatna ulaganja u građe.objekte</t>
  </si>
  <si>
    <t>451111-Dodatna ulaganja u građe.objekt</t>
  </si>
  <si>
    <t>32149-Oatale naknade zaposlenima</t>
  </si>
  <si>
    <t>3214-Ostale naknade zaposlenima</t>
  </si>
  <si>
    <t>3729-Ostale naknade iz proračuna u naravi</t>
  </si>
  <si>
    <t>34333-Zatezne kamate</t>
  </si>
  <si>
    <t>Izvor: 5301 Grad Benkovac</t>
  </si>
  <si>
    <t>Izvor :5301:Grad Benkovac</t>
  </si>
  <si>
    <t>Izvor 190:Predfinanciranje iz ŽP</t>
  </si>
  <si>
    <t>Funk. klas: 0912 Osnovno obrazovanje</t>
  </si>
  <si>
    <t>A2202-01 Djelatnost osnovnih škola</t>
  </si>
  <si>
    <t>Program: 2202 OSNOVNO  ŠKOLSTVO STANDARD</t>
  </si>
  <si>
    <t>32348-komunalne usluge</t>
  </si>
  <si>
    <t>A2203-04 Natjecanja i smotre u OŠ</t>
  </si>
  <si>
    <t>34-Bankarske usluge</t>
  </si>
  <si>
    <t>34312Bankarske usluge i platni promet</t>
  </si>
  <si>
    <t>t2202-03 Hitne interven u osnovnim školama</t>
  </si>
  <si>
    <t>32321-usluge investicijskog održavanja</t>
  </si>
  <si>
    <t>A2203-01 Javne potrebe u prosvjeti</t>
  </si>
  <si>
    <t>A2203-04 Podizanje kvalitete i standarda u školstvu</t>
  </si>
  <si>
    <t>321 Službena putovanja</t>
  </si>
  <si>
    <t>32999-ostali nespomenuti troškovi</t>
  </si>
  <si>
    <t>32341-Materijal i dijelovi</t>
  </si>
  <si>
    <t>32323-usluge tekućeg i inv</t>
  </si>
  <si>
    <t>32112-seminari savjetovanja</t>
  </si>
  <si>
    <t>32112 stručno usavršavanje</t>
  </si>
  <si>
    <t>31219 ostali rashodi za zaposlene</t>
  </si>
  <si>
    <t>Izvor financiranja 5301 GRAD BENKOVAC</t>
  </si>
  <si>
    <t>31111 plaće za redovan rad</t>
  </si>
  <si>
    <t>31219 ostali rashodi zazaposlenr</t>
  </si>
  <si>
    <t>31331 dopr.zdravstveno</t>
  </si>
  <si>
    <t>372229 ostale naknade iz proračuna u naravi</t>
  </si>
  <si>
    <t>32121 prijevoz na posao i s posla</t>
  </si>
  <si>
    <t>32379 intelektualne usluge</t>
  </si>
  <si>
    <t>32931 reprezentacija</t>
  </si>
  <si>
    <t>32131 seminari</t>
  </si>
  <si>
    <t>A2204-Administracija i upravljanje</t>
  </si>
  <si>
    <t>T4306-03 INKLUZIJA</t>
  </si>
  <si>
    <t>311  bruto plaće 51038  MZO</t>
  </si>
  <si>
    <t>311  bruto plaće 195062  MZO 20022/23</t>
  </si>
  <si>
    <t>31321 doprinosi EU 2022/2023 54009</t>
  </si>
  <si>
    <t xml:space="preserve">Financijski plan  OSNOVNA ŠKOLA BENKOVAC za 2023. godinu </t>
  </si>
  <si>
    <t xml:space="preserve"> GODIŠNJI  IZVJEŠTAJ O IZVRŠENJU FINANCIJSKOG PLANA ZA 2023. GODINU</t>
  </si>
  <si>
    <t>Ostvarenje/Izvršenje 2022.</t>
  </si>
  <si>
    <t>Tekući plan 2023.</t>
  </si>
  <si>
    <t>Ostvarenje/Izvršenje 2023</t>
  </si>
  <si>
    <t>Ostvarenje/Izvršenje 2022. (1)</t>
  </si>
  <si>
    <t>Ostvarenje/Izvršenje  2023.(4.)</t>
  </si>
  <si>
    <t>Ostvarenje /Izvršenje 2022</t>
  </si>
  <si>
    <t>Izvorni plan 2023</t>
  </si>
  <si>
    <t>Tekući plan 2023</t>
  </si>
  <si>
    <t>ost./izv.2023</t>
  </si>
  <si>
    <t xml:space="preserve">9-Preneseni manjak </t>
  </si>
  <si>
    <t>PRIHODI I RASHODI 01.01-31.12. 2023.PREMA EKONOMSKOJ KLASIFIKACIJI</t>
  </si>
  <si>
    <t>Ostvarenje preth. 2022</t>
  </si>
  <si>
    <t>Izvršenje 12/ 2023.</t>
  </si>
  <si>
    <t>4849,,69</t>
  </si>
  <si>
    <t>3833-Naknade štete zaposlenicima</t>
  </si>
  <si>
    <t xml:space="preserve">38331-Naknade štete zaposlenicima </t>
  </si>
  <si>
    <t>3811-Tekuće donacije u naravi</t>
  </si>
  <si>
    <t>PRIHODI PO IZVORIMA FINANCIIRANJA 01-31.12.2023.GODINE</t>
  </si>
  <si>
    <t>Ostvarenje 2022. god. (1)</t>
  </si>
  <si>
    <t>Izvorni plan 2023 (2.)</t>
  </si>
  <si>
    <t>Tekući plan 2023 (3.)</t>
  </si>
  <si>
    <t>Ostvarenje2023 (4.)</t>
  </si>
  <si>
    <t>Ostvarenje 2022 god. (1)</t>
  </si>
  <si>
    <t>Ostvarenje 2023 (4.)</t>
  </si>
  <si>
    <t>RASHODI PO IZVORIMA FINANCIRANJA 12/2023 GODINA</t>
  </si>
  <si>
    <t>Ostvarenje 2023</t>
  </si>
  <si>
    <t>Godišnji izvještaj o izvršenju financijskog plana za 2023. prema programskoji ekonomskoj klasifikaciji te izvorima financiranja</t>
  </si>
  <si>
    <t>32311-telefonske usluge</t>
  </si>
  <si>
    <t>42641-nematerijalna imovina</t>
  </si>
  <si>
    <t>42641-izrada projektne dokumentacije</t>
  </si>
  <si>
    <t>32121-prijevoz s posla na posao</t>
  </si>
  <si>
    <t>32341-komunalne</t>
  </si>
  <si>
    <t>32359-zakupnine i najamnine</t>
  </si>
  <si>
    <t>32379-ostale intelektualne usluge</t>
  </si>
  <si>
    <t>32389-računalne usluge</t>
  </si>
  <si>
    <t>32961-troškovi suda</t>
  </si>
  <si>
    <t>42211-uredska oprema i namještaj</t>
  </si>
  <si>
    <t>42279-uređaji i strojevi</t>
  </si>
  <si>
    <t>32399-usluge pri registraciji</t>
  </si>
  <si>
    <t>34331-zatezne kamate</t>
  </si>
  <si>
    <t>Izvor financiranja 31-vlastita sredstva</t>
  </si>
  <si>
    <t>Izvor financiranja: 420-višak prethodne godine</t>
  </si>
  <si>
    <t>3222-materijal i sirovine</t>
  </si>
  <si>
    <t>3224- namirnice</t>
  </si>
  <si>
    <t>32323-usluge tekućeg i inv.održavanja</t>
  </si>
  <si>
    <t>32389-usluge razvoja softwera</t>
  </si>
  <si>
    <t>32931-reprezentacija</t>
  </si>
  <si>
    <t>32111-seminri savjetovanja</t>
  </si>
  <si>
    <t>38331-naknade štete zaposlenicima</t>
  </si>
  <si>
    <t>31213-darovi</t>
  </si>
  <si>
    <t>31217-regres</t>
  </si>
  <si>
    <t>32222-materijal i sirovine</t>
  </si>
  <si>
    <t>3224-namirnice</t>
  </si>
  <si>
    <t>3111-plaće po sud.postupcima</t>
  </si>
  <si>
    <t>32111-službena putovanja</t>
  </si>
  <si>
    <t>3222-materija i sirovine</t>
  </si>
  <si>
    <t>32961-tršk.sudskih postupaka</t>
  </si>
  <si>
    <t>32772-sufinanciranje prijevoza roditelju</t>
  </si>
  <si>
    <t>4241-knjige</t>
  </si>
  <si>
    <t>38311-naknade štete</t>
  </si>
  <si>
    <t>T4306-07 ERASMUS</t>
  </si>
  <si>
    <t>311  bruto plaće   110 ŽP2022/2023</t>
  </si>
  <si>
    <t>311 bruto plaća 540099 2023/2024</t>
  </si>
  <si>
    <t>311  bruto plaće 540099  EU 2022/2023</t>
  </si>
  <si>
    <t>311 bruto plaća 110 ŽP 2023/2024</t>
  </si>
  <si>
    <t>311 bruto plaća 190062 žp 2023/2024</t>
  </si>
  <si>
    <t xml:space="preserve">31219 ostali rashodi 540099 2022/23 </t>
  </si>
  <si>
    <t>31219  ostali rashodi 110 žp 2023/2024</t>
  </si>
  <si>
    <t xml:space="preserve">31219 ostali rashodi 540099 2023/24 </t>
  </si>
  <si>
    <t>31321 doprinosi OZO MZO 2022/2023</t>
  </si>
  <si>
    <t>31321 doprinosi OZO ŽP 2022/2023  110</t>
  </si>
  <si>
    <t>31321 doprino.na plaće OZO-MZO 2023/24</t>
  </si>
  <si>
    <t>31321 doprinosi na plaću 110 OZO-ŽP 23/24</t>
  </si>
  <si>
    <t>31321 doprinosi na plaću OZO-ŽP 2022/23</t>
  </si>
  <si>
    <t>32121 naknada za prijevoz 2023/24  izv.110</t>
  </si>
  <si>
    <t>32121 naknada za prijevoz 2022/23 izv. 110</t>
  </si>
  <si>
    <t>32242-materijal i dijelovi</t>
  </si>
  <si>
    <t>42219-ostala oprema</t>
  </si>
  <si>
    <t>4227-uređaji</t>
  </si>
  <si>
    <t>45111-dodatna ulaganja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</si>
</sst>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Microsoft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Calibri Light"/>
      <family val="2"/>
      <charset val="238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4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right" wrapTex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left" wrapText="1" indent="1"/>
    </xf>
    <xf numFmtId="0" fontId="38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4" fontId="36" fillId="34" borderId="11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4" fontId="49" fillId="33" borderId="11" xfId="0" applyNumberFormat="1" applyFont="1" applyFill="1" applyBorder="1" applyAlignment="1">
      <alignment horizontal="right" wrapText="1" indent="1"/>
    </xf>
    <xf numFmtId="0" fontId="50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8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0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8" fillId="38" borderId="11" xfId="0" applyNumberFormat="1" applyFont="1" applyFill="1" applyBorder="1" applyAlignment="1">
      <alignment horizontal="right" wrapText="1" indent="1"/>
    </xf>
    <xf numFmtId="0" fontId="38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horizontal="right" wrapText="1"/>
    </xf>
    <xf numFmtId="4" fontId="39" fillId="34" borderId="21" xfId="0" applyNumberFormat="1" applyFont="1" applyFill="1" applyBorder="1" applyAlignment="1">
      <alignment horizontal="right" wrapText="1"/>
    </xf>
    <xf numFmtId="4" fontId="41" fillId="34" borderId="11" xfId="0" applyNumberFormat="1" applyFont="1" applyFill="1" applyBorder="1" applyAlignment="1">
      <alignment horizontal="right" wrapText="1" indent="1"/>
    </xf>
    <xf numFmtId="0" fontId="51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1" fillId="34" borderId="11" xfId="0" applyNumberFormat="1" applyFont="1" applyFill="1" applyBorder="1" applyAlignment="1">
      <alignment wrapText="1"/>
    </xf>
    <xf numFmtId="4" fontId="41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0" fillId="36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2" fillId="0" borderId="20" xfId="0" applyFont="1" applyBorder="1" applyAlignment="1">
      <alignment horizontal="right" vertical="center" wrapText="1" indent="1"/>
    </xf>
    <xf numFmtId="0" fontId="54" fillId="0" borderId="0" xfId="0" applyFont="1" applyAlignment="1">
      <alignment horizontal="left" indent="1"/>
    </xf>
    <xf numFmtId="4" fontId="43" fillId="33" borderId="17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wrapText="1"/>
    </xf>
    <xf numFmtId="4" fontId="39" fillId="33" borderId="21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3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7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left" wrapText="1"/>
    </xf>
    <xf numFmtId="0" fontId="38" fillId="37" borderId="24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8" fillId="34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8" fillId="38" borderId="24" xfId="0" applyFont="1" applyFill="1" applyBorder="1" applyAlignment="1">
      <alignment horizontal="left" wrapText="1"/>
    </xf>
    <xf numFmtId="0" fontId="38" fillId="36" borderId="24" xfId="0" applyFont="1" applyFill="1" applyBorder="1" applyAlignment="1">
      <alignment horizontal="left" wrapText="1"/>
    </xf>
    <xf numFmtId="0" fontId="53" fillId="33" borderId="24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right" wrapText="1"/>
    </xf>
    <xf numFmtId="4" fontId="27" fillId="0" borderId="0" xfId="0" applyNumberFormat="1" applyFont="1" applyAlignment="1">
      <alignment horizontal="left" indent="1"/>
    </xf>
    <xf numFmtId="2" fontId="38" fillId="33" borderId="11" xfId="0" applyNumberFormat="1" applyFont="1" applyFill="1" applyBorder="1" applyAlignment="1">
      <alignment wrapText="1"/>
    </xf>
    <xf numFmtId="4" fontId="31" fillId="33" borderId="32" xfId="0" applyNumberFormat="1" applyFont="1" applyFill="1" applyBorder="1" applyAlignment="1">
      <alignment horizontal="right" wrapText="1" indent="1"/>
    </xf>
    <xf numFmtId="4" fontId="30" fillId="33" borderId="33" xfId="0" applyNumberFormat="1" applyFont="1" applyFill="1" applyBorder="1" applyAlignment="1">
      <alignment horizontal="right" wrapText="1" indent="1"/>
    </xf>
    <xf numFmtId="4" fontId="54" fillId="0" borderId="34" xfId="0" applyNumberFormat="1" applyFont="1" applyBorder="1" applyAlignment="1">
      <alignment horizontal="left" indent="1"/>
    </xf>
    <xf numFmtId="4" fontId="54" fillId="0" borderId="35" xfId="0" applyNumberFormat="1" applyFont="1" applyBorder="1" applyAlignment="1">
      <alignment horizontal="left" indent="1"/>
    </xf>
    <xf numFmtId="4" fontId="54" fillId="0" borderId="19" xfId="0" applyNumberFormat="1" applyFont="1" applyBorder="1" applyAlignment="1">
      <alignment horizontal="left" indent="1"/>
    </xf>
    <xf numFmtId="4" fontId="54" fillId="0" borderId="36" xfId="0" applyNumberFormat="1" applyFont="1" applyBorder="1" applyAlignment="1">
      <alignment horizontal="left" indent="1"/>
    </xf>
    <xf numFmtId="0" fontId="54" fillId="0" borderId="34" xfId="0" applyFont="1" applyBorder="1" applyAlignment="1">
      <alignment horizontal="center" vertical="top"/>
    </xf>
    <xf numFmtId="0" fontId="23" fillId="33" borderId="24" xfId="0" applyFont="1" applyFill="1" applyBorder="1" applyAlignment="1">
      <alignment wrapText="1"/>
    </xf>
    <xf numFmtId="4" fontId="22" fillId="33" borderId="11" xfId="0" applyNumberFormat="1" applyFont="1" applyFill="1" applyBorder="1" applyAlignment="1">
      <alignment wrapText="1"/>
    </xf>
    <xf numFmtId="0" fontId="20" fillId="0" borderId="0" xfId="0" applyFont="1" applyAlignment="1"/>
    <xf numFmtId="4" fontId="32" fillId="33" borderId="11" xfId="0" applyNumberFormat="1" applyFont="1" applyFill="1" applyBorder="1" applyAlignment="1">
      <alignment wrapText="1"/>
    </xf>
    <xf numFmtId="4" fontId="33" fillId="33" borderId="11" xfId="0" applyNumberFormat="1" applyFont="1" applyFill="1" applyBorder="1" applyAlignment="1">
      <alignment horizontal="right" wrapText="1"/>
    </xf>
    <xf numFmtId="4" fontId="32" fillId="33" borderId="11" xfId="0" applyNumberFormat="1" applyFont="1" applyFill="1" applyBorder="1" applyAlignment="1">
      <alignment horizontal="right" wrapText="1"/>
    </xf>
    <xf numFmtId="4" fontId="38" fillId="33" borderId="32" xfId="0" applyNumberFormat="1" applyFont="1" applyFill="1" applyBorder="1" applyAlignment="1">
      <alignment horizontal="right" wrapText="1"/>
    </xf>
    <xf numFmtId="4" fontId="38" fillId="33" borderId="15" xfId="0" applyNumberFormat="1" applyFont="1" applyFill="1" applyBorder="1" applyAlignment="1">
      <alignment horizontal="right" wrapText="1"/>
    </xf>
    <xf numFmtId="4" fontId="38" fillId="33" borderId="21" xfId="0" applyNumberFormat="1" applyFont="1" applyFill="1" applyBorder="1" applyAlignment="1">
      <alignment horizontal="right" wrapText="1"/>
    </xf>
    <xf numFmtId="4" fontId="38" fillId="33" borderId="19" xfId="0" applyNumberFormat="1" applyFont="1" applyFill="1" applyBorder="1" applyAlignment="1">
      <alignment horizontal="right" wrapText="1"/>
    </xf>
    <xf numFmtId="4" fontId="50" fillId="0" borderId="19" xfId="0" applyNumberFormat="1" applyFont="1" applyBorder="1" applyAlignment="1">
      <alignment horizontal="right" wrapText="1"/>
    </xf>
    <xf numFmtId="0" fontId="39" fillId="36" borderId="24" xfId="0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 indent="1"/>
    </xf>
    <xf numFmtId="0" fontId="39" fillId="33" borderId="25" xfId="0" applyFont="1" applyFill="1" applyBorder="1" applyAlignment="1">
      <alignment horizontal="left" wrapText="1"/>
    </xf>
    <xf numFmtId="4" fontId="40" fillId="33" borderId="15" xfId="0" applyNumberFormat="1" applyFont="1" applyFill="1" applyBorder="1" applyAlignment="1">
      <alignment horizontal="right" wrapText="1" indent="1"/>
    </xf>
    <xf numFmtId="4" fontId="41" fillId="33" borderId="15" xfId="0" applyNumberFormat="1" applyFont="1" applyFill="1" applyBorder="1" applyAlignment="1">
      <alignment wrapText="1"/>
    </xf>
    <xf numFmtId="0" fontId="38" fillId="38" borderId="23" xfId="0" applyFont="1" applyFill="1" applyBorder="1" applyAlignment="1">
      <alignment horizontal="left" wrapText="1"/>
    </xf>
    <xf numFmtId="4" fontId="40" fillId="38" borderId="21" xfId="0" applyNumberFormat="1" applyFont="1" applyFill="1" applyBorder="1" applyAlignment="1">
      <alignment horizontal="right" wrapText="1" indent="1"/>
    </xf>
    <xf numFmtId="4" fontId="41" fillId="38" borderId="21" xfId="0" applyNumberFormat="1" applyFont="1" applyFill="1" applyBorder="1" applyAlignment="1">
      <alignment wrapText="1"/>
    </xf>
    <xf numFmtId="4" fontId="36" fillId="38" borderId="21" xfId="0" applyNumberFormat="1" applyFont="1" applyFill="1" applyBorder="1" applyAlignment="1">
      <alignment horizontal="right" wrapText="1" indent="1"/>
    </xf>
    <xf numFmtId="4" fontId="36" fillId="38" borderId="21" xfId="0" applyNumberFormat="1" applyFont="1" applyFill="1" applyBorder="1" applyAlignment="1">
      <alignment wrapText="1"/>
    </xf>
    <xf numFmtId="4" fontId="41" fillId="33" borderId="21" xfId="0" applyNumberFormat="1" applyFont="1" applyFill="1" applyBorder="1" applyAlignment="1">
      <alignment wrapText="1"/>
    </xf>
    <xf numFmtId="0" fontId="57" fillId="36" borderId="23" xfId="0" applyFont="1" applyFill="1" applyBorder="1" applyAlignment="1">
      <alignment horizontal="left" wrapText="1"/>
    </xf>
    <xf numFmtId="4" fontId="58" fillId="36" borderId="21" xfId="0" applyNumberFormat="1" applyFont="1" applyFill="1" applyBorder="1" applyAlignment="1">
      <alignment horizontal="right" wrapText="1" indent="1"/>
    </xf>
    <xf numFmtId="4" fontId="59" fillId="36" borderId="21" xfId="0" applyNumberFormat="1" applyFont="1" applyFill="1" applyBorder="1" applyAlignment="1">
      <alignment wrapText="1"/>
    </xf>
    <xf numFmtId="4" fontId="60" fillId="36" borderId="21" xfId="0" applyNumberFormat="1" applyFont="1" applyFill="1" applyBorder="1" applyAlignment="1">
      <alignment horizontal="right" wrapText="1" indent="1"/>
    </xf>
    <xf numFmtId="4" fontId="60" fillId="36" borderId="2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horizontal="right" wrapText="1" indent="1"/>
    </xf>
    <xf numFmtId="4" fontId="41" fillId="33" borderId="15" xfId="0" applyNumberFormat="1" applyFont="1" applyFill="1" applyBorder="1" applyAlignment="1">
      <alignment horizontal="right" wrapText="1" indent="1"/>
    </xf>
    <xf numFmtId="4" fontId="39" fillId="33" borderId="15" xfId="0" applyNumberFormat="1" applyFont="1" applyFill="1" applyBorder="1" applyAlignment="1">
      <alignment horizontal="right" wrapText="1"/>
    </xf>
    <xf numFmtId="4" fontId="39" fillId="33" borderId="15" xfId="0" applyNumberFormat="1" applyFont="1" applyFill="1" applyBorder="1" applyAlignment="1">
      <alignment horizontal="right" wrapText="1" indent="1"/>
    </xf>
    <xf numFmtId="0" fontId="39" fillId="33" borderId="23" xfId="0" applyFont="1" applyFill="1" applyBorder="1" applyAlignment="1">
      <alignment horizontal="left" wrapText="1"/>
    </xf>
    <xf numFmtId="4" fontId="32" fillId="33" borderId="21" xfId="0" applyNumberFormat="1" applyFont="1" applyFill="1" applyBorder="1" applyAlignment="1">
      <alignment horizontal="right" wrapText="1" indent="1"/>
    </xf>
    <xf numFmtId="4" fontId="49" fillId="33" borderId="21" xfId="0" applyNumberFormat="1" applyFont="1" applyFill="1" applyBorder="1" applyAlignment="1">
      <alignment horizontal="right" wrapText="1" indent="1"/>
    </xf>
    <xf numFmtId="4" fontId="32" fillId="33" borderId="19" xfId="0" applyNumberFormat="1" applyFont="1" applyFill="1" applyBorder="1" applyAlignment="1">
      <alignment horizontal="right" wrapText="1" indent="1"/>
    </xf>
    <xf numFmtId="0" fontId="47" fillId="0" borderId="19" xfId="0" applyFont="1" applyBorder="1"/>
    <xf numFmtId="4" fontId="47" fillId="0" borderId="19" xfId="0" applyNumberFormat="1" applyFont="1" applyBorder="1"/>
    <xf numFmtId="4" fontId="39" fillId="33" borderId="15" xfId="0" applyNumberFormat="1" applyFont="1" applyFill="1" applyBorder="1" applyAlignment="1">
      <alignment wrapText="1"/>
    </xf>
    <xf numFmtId="4" fontId="50" fillId="0" borderId="35" xfId="0" applyNumberFormat="1" applyFont="1" applyBorder="1" applyAlignment="1">
      <alignment horizontal="right" wrapText="1"/>
    </xf>
    <xf numFmtId="0" fontId="39" fillId="33" borderId="19" xfId="0" applyFont="1" applyFill="1" applyBorder="1" applyAlignment="1">
      <alignment horizontal="left" wrapText="1"/>
    </xf>
    <xf numFmtId="4" fontId="39" fillId="33" borderId="19" xfId="0" applyNumberFormat="1" applyFont="1" applyFill="1" applyBorder="1" applyAlignment="1">
      <alignment wrapText="1"/>
    </xf>
    <xf numFmtId="0" fontId="38" fillId="33" borderId="19" xfId="0" applyFont="1" applyFill="1" applyBorder="1" applyAlignment="1">
      <alignment horizontal="left" wrapText="1"/>
    </xf>
    <xf numFmtId="4" fontId="38" fillId="33" borderId="19" xfId="0" applyNumberFormat="1" applyFont="1" applyFill="1" applyBorder="1" applyAlignment="1">
      <alignment wrapText="1"/>
    </xf>
    <xf numFmtId="0" fontId="38" fillId="36" borderId="19" xfId="0" applyFont="1" applyFill="1" applyBorder="1" applyAlignment="1">
      <alignment horizontal="left" wrapText="1"/>
    </xf>
    <xf numFmtId="4" fontId="22" fillId="33" borderId="32" xfId="0" applyNumberFormat="1" applyFont="1" applyFill="1" applyBorder="1" applyAlignment="1">
      <alignment horizontal="right" wrapText="1"/>
    </xf>
    <xf numFmtId="4" fontId="38" fillId="33" borderId="32" xfId="0" applyNumberFormat="1" applyFont="1" applyFill="1" applyBorder="1" applyAlignment="1">
      <alignment horizontal="right" wrapText="1" indent="1"/>
    </xf>
    <xf numFmtId="4" fontId="38" fillId="33" borderId="37" xfId="0" applyNumberFormat="1" applyFont="1" applyFill="1" applyBorder="1" applyAlignment="1">
      <alignment horizontal="right" wrapText="1" indent="1"/>
    </xf>
    <xf numFmtId="4" fontId="40" fillId="33" borderId="32" xfId="0" applyNumberFormat="1" applyFont="1" applyFill="1" applyBorder="1" applyAlignment="1">
      <alignment horizontal="right" wrapText="1" indent="1"/>
    </xf>
    <xf numFmtId="4" fontId="36" fillId="34" borderId="15" xfId="0" applyNumberFormat="1" applyFont="1" applyFill="1" applyBorder="1" applyAlignment="1">
      <alignment wrapText="1"/>
    </xf>
    <xf numFmtId="4" fontId="36" fillId="34" borderId="15" xfId="0" applyNumberFormat="1" applyFont="1" applyFill="1" applyBorder="1" applyAlignment="1">
      <alignment horizontal="right" wrapText="1"/>
    </xf>
    <xf numFmtId="0" fontId="47" fillId="0" borderId="19" xfId="0" applyFont="1" applyBorder="1" applyAlignment="1">
      <alignment horizontal="left" wrapText="1"/>
    </xf>
    <xf numFmtId="4" fontId="38" fillId="33" borderId="38" xfId="0" applyNumberFormat="1" applyFont="1" applyFill="1" applyBorder="1" applyAlignment="1">
      <alignment horizontal="right" wrapText="1" indent="1"/>
    </xf>
    <xf numFmtId="4" fontId="35" fillId="0" borderId="19" xfId="0" applyNumberFormat="1" applyFont="1" applyBorder="1" applyAlignment="1">
      <alignment horizontal="right"/>
    </xf>
    <xf numFmtId="4" fontId="48" fillId="0" borderId="19" xfId="0" applyNumberFormat="1" applyFont="1" applyBorder="1" applyAlignment="1">
      <alignment horizontal="right" wrapText="1"/>
    </xf>
    <xf numFmtId="4" fontId="47" fillId="0" borderId="19" xfId="0" applyNumberFormat="1" applyFont="1" applyBorder="1" applyAlignment="1">
      <alignment horizontal="right" wrapText="1"/>
    </xf>
    <xf numFmtId="4" fontId="39" fillId="33" borderId="19" xfId="0" applyNumberFormat="1" applyFont="1" applyFill="1" applyBorder="1" applyAlignment="1">
      <alignment horizontal="right" wrapText="1"/>
    </xf>
    <xf numFmtId="4" fontId="36" fillId="36" borderId="11" xfId="0" applyNumberFormat="1" applyFont="1" applyFill="1" applyBorder="1" applyAlignment="1">
      <alignment wrapText="1"/>
    </xf>
    <xf numFmtId="4" fontId="32" fillId="36" borderId="11" xfId="0" applyNumberFormat="1" applyFont="1" applyFill="1" applyBorder="1" applyAlignment="1">
      <alignment horizontal="right" wrapText="1" indent="1"/>
    </xf>
    <xf numFmtId="4" fontId="30" fillId="33" borderId="39" xfId="0" applyNumberFormat="1" applyFont="1" applyFill="1" applyBorder="1" applyAlignment="1">
      <alignment horizontal="right" wrapText="1" indent="1"/>
    </xf>
    <xf numFmtId="4" fontId="31" fillId="33" borderId="39" xfId="0" applyNumberFormat="1" applyFont="1" applyFill="1" applyBorder="1" applyAlignment="1">
      <alignment horizontal="right" wrapText="1" indent="1"/>
    </xf>
    <xf numFmtId="4" fontId="61" fillId="33" borderId="11" xfId="0" applyNumberFormat="1" applyFont="1" applyFill="1" applyBorder="1" applyAlignment="1">
      <alignment horizontal="right" wrapText="1"/>
    </xf>
    <xf numFmtId="4" fontId="36" fillId="36" borderId="19" xfId="0" applyNumberFormat="1" applyFont="1" applyFill="1" applyBorder="1" applyAlignment="1">
      <alignment horizontal="right" wrapText="1" indent="1"/>
    </xf>
    <xf numFmtId="4" fontId="36" fillId="36" borderId="19" xfId="0" applyNumberFormat="1" applyFont="1" applyFill="1" applyBorder="1" applyAlignment="1">
      <alignment wrapText="1"/>
    </xf>
    <xf numFmtId="0" fontId="38" fillId="34" borderId="25" xfId="0" applyFont="1" applyFill="1" applyBorder="1" applyAlignment="1">
      <alignment horizontal="left" wrapText="1"/>
    </xf>
    <xf numFmtId="4" fontId="36" fillId="34" borderId="15" xfId="0" applyNumberFormat="1" applyFont="1" applyFill="1" applyBorder="1" applyAlignment="1">
      <alignment horizontal="right" wrapText="1" indent="1"/>
    </xf>
    <xf numFmtId="4" fontId="38" fillId="34" borderId="15" xfId="0" applyNumberFormat="1" applyFont="1" applyFill="1" applyBorder="1" applyAlignment="1">
      <alignment horizontal="right" wrapText="1" indent="1"/>
    </xf>
    <xf numFmtId="0" fontId="38" fillId="0" borderId="15" xfId="0" applyFont="1" applyFill="1" applyBorder="1" applyAlignment="1">
      <alignment horizontal="right" wrapText="1"/>
    </xf>
    <xf numFmtId="0" fontId="39" fillId="36" borderId="23" xfId="0" applyFont="1" applyFill="1" applyBorder="1" applyAlignment="1">
      <alignment horizontal="left" wrapText="1"/>
    </xf>
    <xf numFmtId="4" fontId="33" fillId="36" borderId="21" xfId="0" applyNumberFormat="1" applyFont="1" applyFill="1" applyBorder="1" applyAlignment="1">
      <alignment horizontal="right" wrapText="1" indent="1"/>
    </xf>
    <xf numFmtId="4" fontId="41" fillId="36" borderId="21" xfId="0" applyNumberFormat="1" applyFont="1" applyFill="1" applyBorder="1" applyAlignment="1">
      <alignment wrapText="1"/>
    </xf>
    <xf numFmtId="4" fontId="41" fillId="36" borderId="21" xfId="0" applyNumberFormat="1" applyFont="1" applyFill="1" applyBorder="1" applyAlignment="1">
      <alignment horizontal="right" wrapText="1" indent="1"/>
    </xf>
    <xf numFmtId="4" fontId="39" fillId="36" borderId="21" xfId="0" applyNumberFormat="1" applyFont="1" applyFill="1" applyBorder="1" applyAlignment="1">
      <alignment horizontal="right" wrapText="1" indent="1"/>
    </xf>
    <xf numFmtId="0" fontId="39" fillId="36" borderId="21" xfId="0" applyFont="1" applyFill="1" applyBorder="1" applyAlignment="1">
      <alignment horizontal="right" wrapText="1"/>
    </xf>
    <xf numFmtId="4" fontId="39" fillId="36" borderId="19" xfId="0" applyNumberFormat="1" applyFont="1" applyFill="1" applyBorder="1" applyAlignment="1">
      <alignment horizontal="right" wrapText="1" indent="1"/>
    </xf>
    <xf numFmtId="0" fontId="39" fillId="36" borderId="19" xfId="0" applyFont="1" applyFill="1" applyBorder="1" applyAlignment="1">
      <alignment horizontal="right" wrapText="1"/>
    </xf>
    <xf numFmtId="0" fontId="35" fillId="0" borderId="19" xfId="0" applyFont="1" applyBorder="1"/>
    <xf numFmtId="4" fontId="35" fillId="0" borderId="19" xfId="0" applyNumberFormat="1" applyFont="1" applyBorder="1"/>
    <xf numFmtId="4" fontId="40" fillId="33" borderId="19" xfId="0" applyNumberFormat="1" applyFont="1" applyFill="1" applyBorder="1" applyAlignment="1">
      <alignment horizontal="right" wrapText="1" indent="1"/>
    </xf>
    <xf numFmtId="4" fontId="40" fillId="36" borderId="19" xfId="0" applyNumberFormat="1" applyFont="1" applyFill="1" applyBorder="1" applyAlignment="1">
      <alignment horizontal="right" wrapText="1" indent="1"/>
    </xf>
    <xf numFmtId="4" fontId="38" fillId="36" borderId="19" xfId="0" applyNumberFormat="1" applyFont="1" applyFill="1" applyBorder="1" applyAlignment="1">
      <alignment wrapText="1"/>
    </xf>
    <xf numFmtId="4" fontId="32" fillId="34" borderId="37" xfId="0" applyNumberFormat="1" applyFont="1" applyFill="1" applyBorder="1" applyAlignment="1">
      <alignment horizontal="right" wrapText="1" indent="1"/>
    </xf>
    <xf numFmtId="4" fontId="38" fillId="38" borderId="15" xfId="0" applyNumberFormat="1" applyFont="1" applyFill="1" applyBorder="1" applyAlignment="1">
      <alignment wrapText="1"/>
    </xf>
    <xf numFmtId="4" fontId="36" fillId="34" borderId="19" xfId="0" applyNumberFormat="1" applyFont="1" applyFill="1" applyBorder="1" applyAlignment="1">
      <alignment wrapText="1"/>
    </xf>
    <xf numFmtId="4" fontId="35" fillId="0" borderId="36" xfId="0" applyNumberFormat="1" applyFont="1" applyBorder="1" applyAlignment="1">
      <alignment horizontal="right"/>
    </xf>
    <xf numFmtId="4" fontId="39" fillId="33" borderId="36" xfId="0" applyNumberFormat="1" applyFont="1" applyFill="1" applyBorder="1" applyAlignment="1">
      <alignment horizontal="right" wrapText="1"/>
    </xf>
    <xf numFmtId="4" fontId="36" fillId="38" borderId="21" xfId="0" applyNumberFormat="1" applyFont="1" applyFill="1" applyBorder="1" applyAlignment="1">
      <alignment horizontal="right" wrapText="1"/>
    </xf>
    <xf numFmtId="4" fontId="38" fillId="38" borderId="21" xfId="0" applyNumberFormat="1" applyFont="1" applyFill="1" applyBorder="1" applyAlignment="1">
      <alignment horizontal="right" wrapText="1"/>
    </xf>
    <xf numFmtId="4" fontId="38" fillId="38" borderId="40" xfId="0" applyNumberFormat="1" applyFont="1" applyFill="1" applyBorder="1" applyAlignment="1">
      <alignment horizontal="right" wrapText="1"/>
    </xf>
    <xf numFmtId="4" fontId="41" fillId="33" borderId="19" xfId="0" applyNumberFormat="1" applyFont="1" applyFill="1" applyBorder="1" applyAlignment="1">
      <alignment wrapText="1"/>
    </xf>
    <xf numFmtId="0" fontId="55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A13" workbookViewId="0">
      <selection activeCell="H43" sqref="H43"/>
    </sheetView>
  </sheetViews>
  <sheetFormatPr defaultRowHeight="10.5" x14ac:dyDescent="0.15"/>
  <cols>
    <col min="1" max="1" width="30.28515625" style="9" customWidth="1"/>
    <col min="2" max="2" width="14.5703125" style="9" customWidth="1"/>
    <col min="3" max="3" width="16.140625" style="9" customWidth="1"/>
    <col min="4" max="4" width="0.140625" style="9" customWidth="1"/>
    <col min="5" max="5" width="25.42578125" style="9" customWidth="1"/>
    <col min="6" max="6" width="8.28515625" style="9" hidden="1" customWidth="1"/>
    <col min="7" max="7" width="8.5703125" style="9" hidden="1" customWidth="1"/>
    <col min="8" max="8" width="12.5703125" style="9" customWidth="1"/>
    <col min="9" max="9" width="9.140625" style="9" customWidth="1"/>
    <col min="10" max="16384" width="9.140625" style="9"/>
  </cols>
  <sheetData>
    <row r="1" spans="1:7" x14ac:dyDescent="0.15">
      <c r="A1" s="252" t="s">
        <v>164</v>
      </c>
      <c r="B1" s="253"/>
      <c r="C1" s="253"/>
      <c r="D1" s="253"/>
      <c r="E1" s="253"/>
      <c r="F1" s="253"/>
      <c r="G1" s="253"/>
    </row>
    <row r="2" spans="1:7" ht="23.25" customHeight="1" x14ac:dyDescent="0.15">
      <c r="A2" s="253"/>
      <c r="B2" s="253"/>
      <c r="C2" s="253"/>
      <c r="D2" s="253"/>
      <c r="E2" s="253"/>
      <c r="F2" s="253"/>
      <c r="G2" s="253"/>
    </row>
    <row r="4" spans="1:7" ht="12.75" x14ac:dyDescent="0.2">
      <c r="A4" s="254" t="s">
        <v>223</v>
      </c>
      <c r="B4" s="254"/>
      <c r="C4" s="254"/>
      <c r="D4" s="254"/>
      <c r="E4" s="254"/>
      <c r="F4" s="254"/>
      <c r="G4" s="254"/>
    </row>
    <row r="5" spans="1:7" ht="15" customHeight="1" x14ac:dyDescent="0.2">
      <c r="A5" s="255" t="s">
        <v>165</v>
      </c>
      <c r="B5" s="255"/>
      <c r="C5" s="255"/>
      <c r="D5" s="255"/>
      <c r="E5" s="255"/>
    </row>
    <row r="7" spans="1:7" x14ac:dyDescent="0.15">
      <c r="A7" s="9" t="s">
        <v>78</v>
      </c>
    </row>
    <row r="10" spans="1:7" ht="16.5" customHeight="1" x14ac:dyDescent="0.15">
      <c r="A10" s="251" t="s">
        <v>222</v>
      </c>
      <c r="B10" s="251"/>
      <c r="C10" s="251"/>
      <c r="D10" s="251"/>
      <c r="E10" s="251"/>
      <c r="F10" s="251"/>
      <c r="G10" s="251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08" t="s">
        <v>5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56.25" customHeight="1" thickBot="1" x14ac:dyDescent="0.2">
      <c r="A14" s="115" t="s">
        <v>136</v>
      </c>
      <c r="B14" s="12" t="s">
        <v>224</v>
      </c>
      <c r="C14" s="46" t="s">
        <v>225</v>
      </c>
      <c r="D14" s="46" t="s">
        <v>137</v>
      </c>
      <c r="E14" s="46" t="s">
        <v>226</v>
      </c>
      <c r="F14" s="46" t="s">
        <v>3</v>
      </c>
      <c r="G14" s="46" t="s">
        <v>4</v>
      </c>
    </row>
    <row r="15" spans="1:7" x14ac:dyDescent="0.15">
      <c r="A15" s="47">
        <v>1</v>
      </c>
      <c r="B15" s="45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</row>
    <row r="16" spans="1:7" ht="12" x14ac:dyDescent="0.2">
      <c r="A16" s="116" t="s">
        <v>6</v>
      </c>
      <c r="B16" s="89">
        <v>2644473.27</v>
      </c>
      <c r="C16" s="111">
        <v>2600181.36</v>
      </c>
      <c r="D16" s="111">
        <v>8389952.1999999993</v>
      </c>
      <c r="E16" s="111">
        <v>3130745.98</v>
      </c>
      <c r="F16" s="48">
        <f>E16/B16*100</f>
        <v>118.38826338373237</v>
      </c>
      <c r="G16" s="49">
        <f>E16/D16*100</f>
        <v>37.31542093887019</v>
      </c>
    </row>
    <row r="17" spans="1:7" ht="12" x14ac:dyDescent="0.2">
      <c r="A17" s="117" t="s">
        <v>19</v>
      </c>
      <c r="B17" s="89">
        <v>0</v>
      </c>
      <c r="C17" s="89">
        <v>0</v>
      </c>
      <c r="D17" s="89">
        <v>5000</v>
      </c>
      <c r="E17" s="89">
        <v>0</v>
      </c>
      <c r="F17" s="13"/>
      <c r="G17" s="14">
        <f>E17/D17*100</f>
        <v>0</v>
      </c>
    </row>
    <row r="18" spans="1:7" ht="12" x14ac:dyDescent="0.2">
      <c r="A18" s="117" t="s">
        <v>157</v>
      </c>
      <c r="B18" s="89">
        <v>20069.060000000001</v>
      </c>
      <c r="C18" s="89">
        <v>19702.490000000002</v>
      </c>
      <c r="D18" s="89">
        <v>211931.3</v>
      </c>
      <c r="E18" s="89">
        <v>0</v>
      </c>
      <c r="F18" s="13">
        <f>E19/B19*100</f>
        <v>117.49657510601455</v>
      </c>
      <c r="G18" s="14">
        <f>E19/D19*100</f>
        <v>36.374908292879766</v>
      </c>
    </row>
    <row r="19" spans="1:7" ht="12" x14ac:dyDescent="0.2">
      <c r="A19" s="118" t="s">
        <v>69</v>
      </c>
      <c r="B19" s="110">
        <f>SUM(B16:B18)</f>
        <v>2664542.33</v>
      </c>
      <c r="C19" s="110">
        <f>SUM(C16:C18)</f>
        <v>2619883.85</v>
      </c>
      <c r="D19" s="110">
        <f>SUM(D16:D18)</f>
        <v>8606883.5</v>
      </c>
      <c r="E19" s="110">
        <f>SUM(E16:E18)</f>
        <v>3130745.98</v>
      </c>
      <c r="F19" s="13">
        <f>E20/B20*100</f>
        <v>111.30606957092503</v>
      </c>
      <c r="G19" s="14">
        <f>E20/D20*100</f>
        <v>35.846904756211124</v>
      </c>
    </row>
    <row r="20" spans="1:7" ht="15" customHeight="1" x14ac:dyDescent="0.2">
      <c r="A20" s="117" t="s">
        <v>21</v>
      </c>
      <c r="B20" s="89">
        <v>2720475.83</v>
      </c>
      <c r="C20" s="89">
        <v>2571048.7000000002</v>
      </c>
      <c r="D20" s="89">
        <v>8447186</v>
      </c>
      <c r="E20" s="89">
        <v>3028054.72</v>
      </c>
      <c r="F20" s="13">
        <f>E21/B21*100</f>
        <v>187.88575487219421</v>
      </c>
      <c r="G20" s="14">
        <f>E21/D21*100</f>
        <v>38.164429624759308</v>
      </c>
    </row>
    <row r="21" spans="1:7" ht="22.5" x14ac:dyDescent="0.2">
      <c r="A21" s="117" t="s">
        <v>57</v>
      </c>
      <c r="B21" s="89">
        <v>32438.67</v>
      </c>
      <c r="C21" s="89">
        <v>48835.15</v>
      </c>
      <c r="D21" s="89">
        <v>159697.5</v>
      </c>
      <c r="E21" s="89">
        <v>60947.64</v>
      </c>
      <c r="F21" s="13">
        <f>E23/B23*100</f>
        <v>115.34591902509142</v>
      </c>
      <c r="G21" s="14">
        <f>E23/D23*100</f>
        <v>36.893429892480825</v>
      </c>
    </row>
    <row r="22" spans="1:7" ht="12.75" thickBot="1" x14ac:dyDescent="0.25">
      <c r="A22" s="119" t="s">
        <v>233</v>
      </c>
      <c r="B22" s="199">
        <v>0</v>
      </c>
      <c r="C22" s="199">
        <v>0</v>
      </c>
      <c r="D22" s="199"/>
      <c r="E22" s="199">
        <v>86372.17</v>
      </c>
      <c r="F22" s="220"/>
      <c r="G22" s="221"/>
    </row>
    <row r="23" spans="1:7" ht="12.75" thickBot="1" x14ac:dyDescent="0.25">
      <c r="A23" s="119" t="s">
        <v>70</v>
      </c>
      <c r="B23" s="112">
        <f>SUM(B20:B22)</f>
        <v>2752914.5</v>
      </c>
      <c r="C23" s="112">
        <f>SUM(C20:C22)</f>
        <v>2619883.85</v>
      </c>
      <c r="D23" s="112">
        <f>SUM(D20:D21)</f>
        <v>8606883.5</v>
      </c>
      <c r="E23" s="112">
        <f>SUM(E20:E22)</f>
        <v>3175374.5300000003</v>
      </c>
      <c r="F23" s="15"/>
      <c r="G23" s="15"/>
    </row>
    <row r="24" spans="1:7" ht="12.75" thickBot="1" x14ac:dyDescent="0.25">
      <c r="A24" s="120" t="s">
        <v>68</v>
      </c>
      <c r="B24" s="113">
        <f>B19-B23</f>
        <v>-88372.169999999925</v>
      </c>
      <c r="C24" s="114">
        <f>C19-C23</f>
        <v>0</v>
      </c>
      <c r="D24" s="114">
        <v>0</v>
      </c>
      <c r="E24" s="113">
        <f>E19-E23</f>
        <v>-44628.550000000279</v>
      </c>
    </row>
    <row r="25" spans="1:7" x14ac:dyDescent="0.15">
      <c r="A25" s="121"/>
      <c r="C25" s="153"/>
    </row>
    <row r="26" spans="1:7" x14ac:dyDescent="0.15">
      <c r="A26" s="121"/>
    </row>
    <row r="27" spans="1:7" ht="11.25" thickBot="1" x14ac:dyDescent="0.2">
      <c r="A27" s="123" t="s">
        <v>71</v>
      </c>
    </row>
    <row r="28" spans="1:7" ht="0.75" customHeight="1" thickBot="1" x14ac:dyDescent="0.2">
      <c r="A28" s="121"/>
      <c r="F28" s="12" t="s">
        <v>3</v>
      </c>
      <c r="G28" s="12" t="s">
        <v>4</v>
      </c>
    </row>
    <row r="29" spans="1:7" ht="66" customHeight="1" thickBot="1" x14ac:dyDescent="0.25">
      <c r="A29" s="122" t="s">
        <v>0</v>
      </c>
      <c r="B29" s="12" t="s">
        <v>227</v>
      </c>
      <c r="C29" s="12" t="s">
        <v>1</v>
      </c>
      <c r="D29" s="12" t="s">
        <v>2</v>
      </c>
      <c r="E29" s="12" t="s">
        <v>228</v>
      </c>
      <c r="F29" s="13"/>
      <c r="G29" s="14"/>
    </row>
    <row r="30" spans="1:7" ht="23.25" thickBot="1" x14ac:dyDescent="0.25">
      <c r="A30" s="117" t="s">
        <v>72</v>
      </c>
      <c r="B30" s="13">
        <v>0</v>
      </c>
      <c r="C30" s="13">
        <v>0</v>
      </c>
      <c r="D30" s="13">
        <v>0</v>
      </c>
      <c r="E30" s="13">
        <v>0</v>
      </c>
      <c r="F30" s="13"/>
      <c r="G30" s="14"/>
    </row>
    <row r="31" spans="1:7" ht="23.25" thickBot="1" x14ac:dyDescent="0.25">
      <c r="A31" s="117" t="s">
        <v>73</v>
      </c>
      <c r="B31" s="13">
        <v>0</v>
      </c>
      <c r="C31" s="13">
        <v>0</v>
      </c>
      <c r="D31" s="13">
        <v>0</v>
      </c>
      <c r="E31" s="13">
        <v>0</v>
      </c>
      <c r="F31" s="15"/>
      <c r="G31" s="15"/>
    </row>
    <row r="32" spans="1:7" ht="12" thickBot="1" x14ac:dyDescent="0.25">
      <c r="A32" s="120" t="s">
        <v>74</v>
      </c>
      <c r="B32" s="13">
        <v>0</v>
      </c>
      <c r="C32" s="13">
        <v>0</v>
      </c>
      <c r="D32" s="13">
        <v>0</v>
      </c>
      <c r="E32" s="13">
        <v>0</v>
      </c>
    </row>
    <row r="33" spans="1:8" x14ac:dyDescent="0.15">
      <c r="A33" s="121"/>
    </row>
    <row r="34" spans="1:8" ht="4.5" customHeight="1" x14ac:dyDescent="0.15">
      <c r="A34" s="121"/>
    </row>
    <row r="35" spans="1:8" ht="14.25" customHeight="1" thickBot="1" x14ac:dyDescent="0.2">
      <c r="A35" s="123" t="s">
        <v>75</v>
      </c>
    </row>
    <row r="36" spans="1:8" ht="9" customHeight="1" thickBot="1" x14ac:dyDescent="0.2">
      <c r="A36" s="121"/>
      <c r="F36" s="12" t="s">
        <v>3</v>
      </c>
      <c r="G36" s="12" t="s">
        <v>4</v>
      </c>
    </row>
    <row r="37" spans="1:8" ht="33" customHeight="1" thickBot="1" x14ac:dyDescent="0.25">
      <c r="A37" s="122" t="s">
        <v>0</v>
      </c>
      <c r="B37" s="149" t="s">
        <v>229</v>
      </c>
      <c r="C37" s="12" t="s">
        <v>230</v>
      </c>
      <c r="D37" s="12" t="s">
        <v>124</v>
      </c>
      <c r="E37" s="12" t="s">
        <v>231</v>
      </c>
      <c r="F37" s="13">
        <f>E38/B38*100</f>
        <v>-24.02884301698148</v>
      </c>
      <c r="G37" s="155">
        <f>E38/D38*100</f>
        <v>12792.054216867469</v>
      </c>
      <c r="H37" s="161" t="s">
        <v>232</v>
      </c>
    </row>
    <row r="38" spans="1:8" ht="27" customHeight="1" thickBot="1" x14ac:dyDescent="0.25">
      <c r="A38" s="117" t="s">
        <v>77</v>
      </c>
      <c r="B38" s="52">
        <v>-88372.17</v>
      </c>
      <c r="C38" s="52">
        <v>21234.81</v>
      </c>
      <c r="D38" s="52">
        <v>166</v>
      </c>
      <c r="E38" s="52">
        <v>21234.81</v>
      </c>
      <c r="H38" s="157">
        <v>-44628.55</v>
      </c>
    </row>
    <row r="39" spans="1:8" ht="15" hidden="1" customHeight="1" thickBot="1" x14ac:dyDescent="0.2">
      <c r="A39" s="121"/>
      <c r="B39" s="108"/>
      <c r="C39" s="108"/>
      <c r="D39" s="108"/>
      <c r="E39" s="108"/>
      <c r="H39" s="158"/>
    </row>
    <row r="40" spans="1:8" ht="10.5" hidden="1" customHeight="1" thickBot="1" x14ac:dyDescent="0.2">
      <c r="A40" s="121"/>
      <c r="B40" s="108"/>
      <c r="C40" s="108"/>
      <c r="D40" s="108"/>
      <c r="E40" s="108"/>
      <c r="H40" s="159"/>
    </row>
    <row r="41" spans="1:8" ht="15" hidden="1" customHeight="1" thickBot="1" x14ac:dyDescent="0.25">
      <c r="A41" s="121"/>
      <c r="B41" s="108"/>
      <c r="C41" s="108"/>
      <c r="D41" s="108"/>
      <c r="E41" s="108"/>
      <c r="F41" s="16">
        <f>E42/B42*100</f>
        <v>-24.02884301698148</v>
      </c>
      <c r="G41" s="156">
        <f>E42/D42*100</f>
        <v>10.019666750498866</v>
      </c>
      <c r="H41" s="160"/>
    </row>
    <row r="42" spans="1:8" ht="33" thickBot="1" x14ac:dyDescent="0.25">
      <c r="A42" s="124" t="s">
        <v>76</v>
      </c>
      <c r="B42" s="109">
        <v>-88372.17</v>
      </c>
      <c r="C42" s="109">
        <f>C38</f>
        <v>21234.81</v>
      </c>
      <c r="D42" s="109">
        <v>211931.3</v>
      </c>
      <c r="E42" s="109">
        <v>21234.81</v>
      </c>
      <c r="H42" s="157">
        <v>-44628.55</v>
      </c>
    </row>
    <row r="43" spans="1:8" ht="26.25" customHeight="1" x14ac:dyDescent="0.15">
      <c r="A43" s="11"/>
    </row>
    <row r="44" spans="1:8" ht="62.25" hidden="1" customHeight="1" x14ac:dyDescent="0.15">
      <c r="A44" s="11"/>
      <c r="F44" s="105"/>
      <c r="G44" s="105"/>
    </row>
    <row r="45" spans="1:8" ht="88.5" customHeight="1" x14ac:dyDescent="0.15">
      <c r="A45" s="105"/>
      <c r="B45" s="105"/>
      <c r="C45" s="105"/>
      <c r="D45" s="105"/>
      <c r="E45" s="105"/>
      <c r="F45" s="106"/>
      <c r="G45" s="106"/>
    </row>
    <row r="46" spans="1:8" ht="10.5" customHeight="1" x14ac:dyDescent="0.15">
      <c r="A46" s="106"/>
      <c r="B46" s="106"/>
      <c r="C46" s="106"/>
      <c r="D46" s="106"/>
      <c r="E46" s="106"/>
      <c r="F46" s="106"/>
      <c r="G46" s="106"/>
    </row>
    <row r="47" spans="1:8" ht="15.75" x14ac:dyDescent="0.15">
      <c r="A47" s="106"/>
      <c r="B47" s="106"/>
      <c r="C47" s="106"/>
      <c r="D47" s="106"/>
      <c r="E47" s="106"/>
    </row>
  </sheetData>
  <mergeCells count="4">
    <mergeCell ref="A10:G10"/>
    <mergeCell ref="A1:G2"/>
    <mergeCell ref="A4:G4"/>
    <mergeCell ref="A5:E5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5"/>
  <sheetViews>
    <sheetView showGridLines="0" topLeftCell="A106" zoomScale="110" zoomScaleNormal="110" workbookViewId="0">
      <selection activeCell="D142" sqref="D142:D145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3" width="15" style="6" customWidth="1"/>
    <col min="4" max="4" width="13.85546875" style="6" customWidth="1"/>
    <col min="5" max="5" width="13.42578125" style="6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25" t="s">
        <v>138</v>
      </c>
      <c r="B1" s="256" t="s">
        <v>234</v>
      </c>
      <c r="C1" s="257"/>
      <c r="D1" s="257"/>
      <c r="E1" s="257"/>
      <c r="F1" s="257"/>
      <c r="G1" s="258"/>
    </row>
    <row r="2" spans="1:7" ht="24" x14ac:dyDescent="0.2">
      <c r="A2" s="126" t="s">
        <v>139</v>
      </c>
      <c r="B2" s="150" t="s">
        <v>235</v>
      </c>
      <c r="C2" s="2" t="s">
        <v>230</v>
      </c>
      <c r="D2" s="2" t="s">
        <v>231</v>
      </c>
      <c r="E2" s="2" t="s">
        <v>236</v>
      </c>
      <c r="F2" s="3" t="s">
        <v>140</v>
      </c>
      <c r="G2" s="3" t="s">
        <v>141</v>
      </c>
    </row>
    <row r="3" spans="1:7" x14ac:dyDescent="0.2">
      <c r="A3" s="127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1">
        <v>7</v>
      </c>
    </row>
    <row r="4" spans="1:7" x14ac:dyDescent="0.2">
      <c r="A4" s="126" t="s">
        <v>5</v>
      </c>
      <c r="B4" s="2"/>
      <c r="C4" s="2"/>
      <c r="D4" s="2"/>
      <c r="E4" s="2"/>
      <c r="F4" s="2"/>
      <c r="G4" s="5"/>
    </row>
    <row r="5" spans="1:7" x14ac:dyDescent="0.2">
      <c r="A5" s="126" t="s">
        <v>6</v>
      </c>
      <c r="B5" s="2">
        <f>SUM(B6+B9+B12+B14+B17+B20+B25+B29)</f>
        <v>2644473.2599999998</v>
      </c>
      <c r="C5" s="2">
        <v>2619883.85</v>
      </c>
      <c r="D5" s="2">
        <f>SUM(D6+D17+D20+D25+D29+D31+D34)</f>
        <v>3105635.4300000006</v>
      </c>
      <c r="E5" s="2">
        <f>SUM(E6+E17+E20+E25)</f>
        <v>3130745.9800000004</v>
      </c>
      <c r="F5" s="2">
        <f>E5/B5*100</f>
        <v>118.38826383141424</v>
      </c>
      <c r="G5" s="2">
        <f>E5/D5*100</f>
        <v>100.80854789836036</v>
      </c>
    </row>
    <row r="6" spans="1:7" ht="19.5" x14ac:dyDescent="0.2">
      <c r="A6" s="128" t="s">
        <v>7</v>
      </c>
      <c r="B6" s="2">
        <v>0</v>
      </c>
      <c r="C6" s="2">
        <f>SUM(C7+C9+C12+C14)</f>
        <v>2161537.6199999996</v>
      </c>
      <c r="D6" s="2">
        <f>SUM(D7+D9+D12+D14)</f>
        <v>2348901.1700000004</v>
      </c>
      <c r="E6" s="2">
        <f>SUM(E7+E9+E12+E14)</f>
        <v>2483418.62</v>
      </c>
      <c r="F6" s="2" t="e">
        <f>E6/B6*100</f>
        <v>#DIV/0!</v>
      </c>
      <c r="G6" s="2">
        <f>E6/D6*100</f>
        <v>105.72682459858453</v>
      </c>
    </row>
    <row r="7" spans="1:7" ht="24" customHeight="1" x14ac:dyDescent="0.2">
      <c r="A7" s="126" t="s">
        <v>8</v>
      </c>
      <c r="B7" s="2">
        <v>0</v>
      </c>
      <c r="C7" s="2">
        <v>0</v>
      </c>
      <c r="D7" s="2">
        <v>0</v>
      </c>
      <c r="E7" s="2">
        <v>0</v>
      </c>
      <c r="F7" s="2"/>
      <c r="G7" s="2"/>
    </row>
    <row r="8" spans="1:7" ht="22.5" customHeight="1" x14ac:dyDescent="0.2">
      <c r="A8" s="128" t="s">
        <v>9</v>
      </c>
      <c r="B8" s="5">
        <v>0</v>
      </c>
      <c r="C8" s="5">
        <v>0</v>
      </c>
      <c r="D8" s="5">
        <v>0</v>
      </c>
      <c r="E8" s="5">
        <v>0</v>
      </c>
      <c r="F8" s="5"/>
      <c r="G8" s="5"/>
    </row>
    <row r="9" spans="1:7" ht="30.75" customHeight="1" x14ac:dyDescent="0.2">
      <c r="A9" s="126" t="s">
        <v>10</v>
      </c>
      <c r="B9" s="2">
        <f>SUM(B10:B11)</f>
        <v>2118088.21</v>
      </c>
      <c r="C9" s="2">
        <f>SUM(C10:C11)</f>
        <v>2149750.7799999998</v>
      </c>
      <c r="D9" s="2">
        <f>SUM(D10:D11)</f>
        <v>2287795.2800000003</v>
      </c>
      <c r="E9" s="2">
        <f>SUM(E10:E11)</f>
        <v>2416645.1200000001</v>
      </c>
      <c r="F9" s="2">
        <f>E9/B9*100</f>
        <v>114.09558433829345</v>
      </c>
      <c r="G9" s="2">
        <f>E9/D9*100</f>
        <v>105.63205288193443</v>
      </c>
    </row>
    <row r="10" spans="1:7" ht="33.75" customHeight="1" x14ac:dyDescent="0.2">
      <c r="A10" s="128" t="s">
        <v>11</v>
      </c>
      <c r="B10" s="5">
        <v>2087999.62</v>
      </c>
      <c r="C10" s="5">
        <v>2118428.19</v>
      </c>
      <c r="D10" s="5">
        <v>2252453.62</v>
      </c>
      <c r="E10" s="5">
        <v>2384888.56</v>
      </c>
      <c r="F10" s="5"/>
      <c r="G10" s="5"/>
    </row>
    <row r="11" spans="1:7" ht="32.25" customHeight="1" x14ac:dyDescent="0.2">
      <c r="A11" s="128" t="s">
        <v>12</v>
      </c>
      <c r="B11" s="5">
        <v>30088.59</v>
      </c>
      <c r="C11" s="5">
        <v>31322.59</v>
      </c>
      <c r="D11" s="5">
        <v>35341.660000000003</v>
      </c>
      <c r="E11" s="5">
        <v>31756.560000000001</v>
      </c>
      <c r="F11" s="5"/>
      <c r="G11" s="5"/>
    </row>
    <row r="12" spans="1:7" ht="21" customHeight="1" x14ac:dyDescent="0.2">
      <c r="A12" s="126" t="s">
        <v>142</v>
      </c>
      <c r="B12" s="2">
        <v>0</v>
      </c>
      <c r="C12" s="2">
        <f>SUM(C13)</f>
        <v>11786.84</v>
      </c>
      <c r="D12" s="2">
        <f>SUM(D13)</f>
        <v>0</v>
      </c>
      <c r="E12" s="2">
        <f>SUM(E13)</f>
        <v>1900.6</v>
      </c>
      <c r="F12" s="2">
        <v>0</v>
      </c>
      <c r="G12" s="2">
        <v>0</v>
      </c>
    </row>
    <row r="13" spans="1:7" ht="19.5" x14ac:dyDescent="0.2">
      <c r="A13" s="128" t="s">
        <v>145</v>
      </c>
      <c r="B13" s="5">
        <v>0</v>
      </c>
      <c r="C13" s="5">
        <v>11786.84</v>
      </c>
      <c r="D13" s="5">
        <v>0</v>
      </c>
      <c r="E13" s="5">
        <v>1900.6</v>
      </c>
      <c r="F13" s="5">
        <v>0</v>
      </c>
      <c r="G13" s="5">
        <v>0</v>
      </c>
    </row>
    <row r="14" spans="1:7" ht="18.75" x14ac:dyDescent="0.2">
      <c r="A14" s="126" t="s">
        <v>166</v>
      </c>
      <c r="B14" s="2">
        <f>SUM(B15:B16)</f>
        <v>72744.98</v>
      </c>
      <c r="C14" s="2">
        <v>0</v>
      </c>
      <c r="D14" s="2">
        <f>SUM(D15:D16)</f>
        <v>61105.89</v>
      </c>
      <c r="E14" s="2">
        <f>SUM(E15:E16)</f>
        <v>64872.899999999994</v>
      </c>
      <c r="F14" s="2">
        <f>E14/B14*100</f>
        <v>89.178524758684375</v>
      </c>
      <c r="G14" s="2">
        <f>E14/D14*100</f>
        <v>106.16472487349418</v>
      </c>
    </row>
    <row r="15" spans="1:7" s="164" customFormat="1" ht="20.100000000000001" customHeight="1" x14ac:dyDescent="0.2">
      <c r="A15" s="162" t="s">
        <v>167</v>
      </c>
      <c r="B15" s="163">
        <v>15429.22</v>
      </c>
      <c r="C15" s="163">
        <v>0</v>
      </c>
      <c r="D15" s="163">
        <v>0</v>
      </c>
      <c r="E15" s="163">
        <v>19980.73</v>
      </c>
      <c r="F15" s="163"/>
      <c r="G15" s="163"/>
    </row>
    <row r="16" spans="1:7" s="164" customFormat="1" ht="20.100000000000001" customHeight="1" x14ac:dyDescent="0.2">
      <c r="A16" s="162" t="s">
        <v>168</v>
      </c>
      <c r="B16" s="163">
        <v>57315.76</v>
      </c>
      <c r="C16" s="163">
        <v>0</v>
      </c>
      <c r="D16" s="163">
        <v>61105.89</v>
      </c>
      <c r="E16" s="163">
        <v>44892.17</v>
      </c>
      <c r="F16" s="163"/>
      <c r="G16" s="163"/>
    </row>
    <row r="17" spans="1:7" ht="36.75" x14ac:dyDescent="0.2">
      <c r="A17" s="126" t="s">
        <v>13</v>
      </c>
      <c r="B17" s="2">
        <f>SUM(B18)</f>
        <v>9493.31</v>
      </c>
      <c r="C17" s="2">
        <f t="shared" ref="C17:E18" si="0">SUM(C18+0)</f>
        <v>13935.93</v>
      </c>
      <c r="D17" s="2">
        <f t="shared" si="0"/>
        <v>20535.349999999999</v>
      </c>
      <c r="E17" s="2">
        <f t="shared" si="0"/>
        <v>19749.48</v>
      </c>
      <c r="F17" s="2">
        <f>E17/B17*100</f>
        <v>208.03576413284725</v>
      </c>
      <c r="G17" s="2">
        <f>E17/D17*100</f>
        <v>96.173086896497992</v>
      </c>
    </row>
    <row r="18" spans="1:7" x14ac:dyDescent="0.2">
      <c r="A18" s="128" t="s">
        <v>14</v>
      </c>
      <c r="B18" s="5">
        <v>9493.31</v>
      </c>
      <c r="C18" s="5">
        <f t="shared" si="0"/>
        <v>13935.93</v>
      </c>
      <c r="D18" s="5">
        <f t="shared" si="0"/>
        <v>20535.349999999999</v>
      </c>
      <c r="E18" s="5">
        <f t="shared" si="0"/>
        <v>19749.48</v>
      </c>
      <c r="F18" s="5"/>
      <c r="G18" s="5"/>
    </row>
    <row r="19" spans="1:7" x14ac:dyDescent="0.2">
      <c r="A19" s="128" t="s">
        <v>15</v>
      </c>
      <c r="B19" s="5">
        <v>9493.31</v>
      </c>
      <c r="C19" s="5">
        <v>13935.93</v>
      </c>
      <c r="D19" s="5">
        <v>20535.349999999999</v>
      </c>
      <c r="E19" s="5">
        <v>19749.48</v>
      </c>
      <c r="F19" s="5"/>
      <c r="G19" s="5"/>
    </row>
    <row r="20" spans="1:7" ht="36.75" x14ac:dyDescent="0.2">
      <c r="A20" s="126" t="s">
        <v>16</v>
      </c>
      <c r="B20" s="2">
        <f>SUM(B21+0)</f>
        <v>11865.42</v>
      </c>
      <c r="C20" s="2">
        <f>SUM(C21+0)</f>
        <v>9224.23</v>
      </c>
      <c r="D20" s="2">
        <v>22526.98</v>
      </c>
      <c r="E20" s="2">
        <f>SUM(E21+0)</f>
        <v>15418.47</v>
      </c>
      <c r="F20" s="5"/>
      <c r="G20" s="5"/>
    </row>
    <row r="21" spans="1:7" ht="27.75" x14ac:dyDescent="0.2">
      <c r="A21" s="126" t="s">
        <v>17</v>
      </c>
      <c r="B21" s="2">
        <f>SUM(B22:B24)</f>
        <v>11865.42</v>
      </c>
      <c r="C21" s="2">
        <f>SUM(C22+0)</f>
        <v>9224.23</v>
      </c>
      <c r="D21" s="2">
        <v>22526.98</v>
      </c>
      <c r="E21" s="2">
        <f>SUM(E22+0)</f>
        <v>15418.47</v>
      </c>
      <c r="F21" s="2">
        <f>E21/B21*100</f>
        <v>129.94457844728632</v>
      </c>
      <c r="G21" s="2">
        <f>E21/D21*100</f>
        <v>68.444460819870216</v>
      </c>
    </row>
    <row r="22" spans="1:7" x14ac:dyDescent="0.2">
      <c r="A22" s="128" t="s">
        <v>18</v>
      </c>
      <c r="B22" s="5">
        <v>11865.42</v>
      </c>
      <c r="C22" s="5">
        <v>9224.23</v>
      </c>
      <c r="D22" s="5">
        <v>22526.98</v>
      </c>
      <c r="E22" s="5">
        <v>15418.47</v>
      </c>
      <c r="F22" s="5"/>
      <c r="G22" s="5"/>
    </row>
    <row r="23" spans="1:7" ht="22.5" customHeight="1" x14ac:dyDescent="0.2">
      <c r="A23" s="126" t="s">
        <v>143</v>
      </c>
      <c r="B23" s="2">
        <v>0</v>
      </c>
      <c r="C23" s="2">
        <f>SUM(C24+0)</f>
        <v>2656.46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28" t="s">
        <v>144</v>
      </c>
      <c r="B24" s="5">
        <v>0</v>
      </c>
      <c r="C24" s="5">
        <v>2656.46</v>
      </c>
      <c r="D24" s="5">
        <v>0</v>
      </c>
      <c r="E24" s="5">
        <v>0</v>
      </c>
      <c r="F24" s="5">
        <v>0</v>
      </c>
      <c r="G24" s="5">
        <v>0</v>
      </c>
    </row>
    <row r="25" spans="1:7" s="8" customFormat="1" ht="27.75" x14ac:dyDescent="0.2">
      <c r="A25" s="126" t="s">
        <v>64</v>
      </c>
      <c r="B25" s="2">
        <f>B26+0</f>
        <v>432281.34</v>
      </c>
      <c r="C25" s="2">
        <f>SUM(C26+0)</f>
        <v>412827.12</v>
      </c>
      <c r="D25" s="2">
        <f>SUM(D26+0)</f>
        <v>692437.12</v>
      </c>
      <c r="E25" s="2">
        <f>SUM(E26+0)</f>
        <v>612159.41</v>
      </c>
      <c r="F25" s="2">
        <f>E25/B25*100</f>
        <v>141.61134274266846</v>
      </c>
      <c r="G25" s="2">
        <f>E25/D25*100</f>
        <v>88.406498195821754</v>
      </c>
    </row>
    <row r="26" spans="1:7" ht="36.75" x14ac:dyDescent="0.2">
      <c r="A26" s="126" t="s">
        <v>66</v>
      </c>
      <c r="B26" s="2">
        <f>SUM(B27:B28)</f>
        <v>432281.34</v>
      </c>
      <c r="C26" s="2">
        <f>SUM(C27:C28)</f>
        <v>412827.12</v>
      </c>
      <c r="D26" s="2">
        <f>SUM(D27:D28)</f>
        <v>692437.12</v>
      </c>
      <c r="E26" s="2">
        <f>SUM(E27:E28)</f>
        <v>612159.41</v>
      </c>
      <c r="F26" s="2">
        <f>E26/B26*100</f>
        <v>141.61134274266846</v>
      </c>
      <c r="G26" s="2">
        <f>E26/D26*100</f>
        <v>88.406498195821754</v>
      </c>
    </row>
    <row r="27" spans="1:7" ht="19.5" x14ac:dyDescent="0.2">
      <c r="A27" s="128" t="s">
        <v>65</v>
      </c>
      <c r="B27" s="5">
        <v>430648.19</v>
      </c>
      <c r="C27" s="5">
        <v>412827.12</v>
      </c>
      <c r="D27" s="5">
        <v>692437.12</v>
      </c>
      <c r="E27" s="5">
        <v>584889.52</v>
      </c>
      <c r="F27" s="5">
        <v>0</v>
      </c>
      <c r="G27" s="5">
        <v>0</v>
      </c>
    </row>
    <row r="28" spans="1:7" ht="19.5" x14ac:dyDescent="0.2">
      <c r="A28" s="128" t="s">
        <v>67</v>
      </c>
      <c r="B28" s="5">
        <v>1633.15</v>
      </c>
      <c r="C28" s="5">
        <v>0</v>
      </c>
      <c r="D28" s="5">
        <v>0</v>
      </c>
      <c r="E28" s="5">
        <v>27269.89</v>
      </c>
      <c r="F28" s="5">
        <v>0</v>
      </c>
      <c r="G28" s="5">
        <v>0</v>
      </c>
    </row>
    <row r="29" spans="1:7" s="8" customFormat="1" ht="18.75" x14ac:dyDescent="0.2">
      <c r="A29" s="126" t="s">
        <v>19</v>
      </c>
      <c r="B29" s="2">
        <v>0</v>
      </c>
      <c r="C29" s="2">
        <v>0</v>
      </c>
      <c r="D29" s="2">
        <v>0</v>
      </c>
      <c r="E29" s="2">
        <v>0</v>
      </c>
      <c r="F29" s="5">
        <v>0</v>
      </c>
      <c r="G29" s="5">
        <v>0</v>
      </c>
    </row>
    <row r="30" spans="1:7" ht="18.75" x14ac:dyDescent="0.2">
      <c r="A30" s="126" t="s">
        <v>20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8.75" x14ac:dyDescent="0.2">
      <c r="A31" s="126" t="s">
        <v>179</v>
      </c>
      <c r="B31" s="2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</row>
    <row r="32" spans="1:7" ht="19.5" x14ac:dyDescent="0.2">
      <c r="A32" s="128" t="s">
        <v>180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28" t="s">
        <v>152</v>
      </c>
      <c r="B33" s="5"/>
      <c r="C33" s="5"/>
      <c r="D33" s="5"/>
      <c r="E33" s="2">
        <v>22069.06</v>
      </c>
      <c r="F33" s="5">
        <v>0</v>
      </c>
      <c r="G33" s="5">
        <v>0</v>
      </c>
    </row>
    <row r="34" spans="1:7" x14ac:dyDescent="0.2">
      <c r="A34" s="128" t="s">
        <v>153</v>
      </c>
      <c r="B34" s="2">
        <v>22069.06</v>
      </c>
      <c r="C34" s="2">
        <v>19702.490000000002</v>
      </c>
      <c r="D34" s="2">
        <v>21234.81</v>
      </c>
      <c r="E34" s="5">
        <v>22069.06</v>
      </c>
      <c r="F34" s="5">
        <v>0</v>
      </c>
      <c r="G34" s="5">
        <v>0</v>
      </c>
    </row>
    <row r="35" spans="1:7" ht="18.75" x14ac:dyDescent="0.2">
      <c r="A35" s="129" t="s">
        <v>154</v>
      </c>
      <c r="B35" s="7">
        <v>2666542.3199999998</v>
      </c>
      <c r="C35" s="7">
        <v>2619883.85</v>
      </c>
      <c r="D35" s="7">
        <f>SUM(D5+0)</f>
        <v>3105635.4300000006</v>
      </c>
      <c r="E35" s="7">
        <f>SUM(E5+0)</f>
        <v>3130745.9800000004</v>
      </c>
      <c r="F35" s="7">
        <f>E35/B35*100</f>
        <v>117.40844900597718</v>
      </c>
      <c r="G35" s="7">
        <f>E35/D35*100</f>
        <v>100.80854789836036</v>
      </c>
    </row>
    <row r="36" spans="1:7" x14ac:dyDescent="0.2">
      <c r="A36" s="130"/>
      <c r="B36" s="20"/>
      <c r="C36" s="20"/>
      <c r="D36" s="20"/>
      <c r="E36" s="20"/>
      <c r="F36" s="20"/>
      <c r="G36" s="20"/>
    </row>
    <row r="37" spans="1:7" x14ac:dyDescent="0.2">
      <c r="A37" s="126" t="s">
        <v>21</v>
      </c>
      <c r="B37" s="2">
        <f>SUM(B38+B47+B82+B86)</f>
        <v>2720475.8299999996</v>
      </c>
      <c r="C37" s="2">
        <f>SUM(C38+C47+C82+C86)</f>
        <v>2556730.35</v>
      </c>
      <c r="D37" s="2">
        <f>SUM(D38+D47+D82+D86+D91+D93)</f>
        <v>3105635.4299999997</v>
      </c>
      <c r="E37" s="2">
        <f>SUM(E38+E47+E82+E86+E90+E91)</f>
        <v>3028054.72</v>
      </c>
      <c r="F37" s="2">
        <f>E37/B37*100</f>
        <v>111.30606957092506</v>
      </c>
      <c r="G37" s="2">
        <f>E37/D37*100</f>
        <v>97.501937630844211</v>
      </c>
    </row>
    <row r="38" spans="1:7" x14ac:dyDescent="0.2">
      <c r="A38" s="126" t="s">
        <v>22</v>
      </c>
      <c r="B38" s="2">
        <v>1993842.19</v>
      </c>
      <c r="C38" s="2">
        <f>SUM(C39+C43+C45)</f>
        <v>1966916.24</v>
      </c>
      <c r="D38" s="2">
        <f>SUM(D39+D43+D45)</f>
        <v>2123453.5300000003</v>
      </c>
      <c r="E38" s="2">
        <f>SUM(E39+E43+E45)</f>
        <v>2181365.02</v>
      </c>
      <c r="F38" s="5">
        <v>0</v>
      </c>
      <c r="G38" s="5">
        <v>0</v>
      </c>
    </row>
    <row r="39" spans="1:7" x14ac:dyDescent="0.2">
      <c r="A39" s="126" t="s">
        <v>23</v>
      </c>
      <c r="B39" s="2">
        <f>SUM(B40:B42)</f>
        <v>1646348.82</v>
      </c>
      <c r="C39" s="2">
        <f>SUM(C40:C42)</f>
        <v>1641752.25</v>
      </c>
      <c r="D39" s="2">
        <f>SUM(D40:D42)</f>
        <v>1749768.83</v>
      </c>
      <c r="E39" s="2">
        <f>SUM(E40:E42)</f>
        <v>1801490.21</v>
      </c>
      <c r="F39" s="2">
        <f>E39/B39*100</f>
        <v>109.42336084038375</v>
      </c>
      <c r="G39" s="2">
        <f>E39/D39*100</f>
        <v>102.95589789423782</v>
      </c>
    </row>
    <row r="40" spans="1:7" x14ac:dyDescent="0.2">
      <c r="A40" s="128" t="s">
        <v>24</v>
      </c>
      <c r="B40" s="5">
        <v>1646348.82</v>
      </c>
      <c r="C40" s="5">
        <v>1641752.25</v>
      </c>
      <c r="D40" s="5">
        <v>1749768.83</v>
      </c>
      <c r="E40" s="5">
        <v>1801490.21</v>
      </c>
      <c r="F40" s="5">
        <v>0</v>
      </c>
      <c r="G40" s="5">
        <v>0</v>
      </c>
    </row>
    <row r="41" spans="1:7" x14ac:dyDescent="0.2">
      <c r="A41" s="128" t="s">
        <v>163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s="128" t="s">
        <v>159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126" t="s">
        <v>25</v>
      </c>
      <c r="B43" s="2">
        <f>SUM(B44+0)</f>
        <v>75223.789999999994</v>
      </c>
      <c r="C43" s="2">
        <f>SUM(C44+0)</f>
        <v>63745.01</v>
      </c>
      <c r="D43" s="2">
        <f>SUM(D44+0)</f>
        <v>87545.01</v>
      </c>
      <c r="E43" s="2">
        <f>SUM(E44+0)</f>
        <v>85404.88</v>
      </c>
      <c r="F43" s="2">
        <f>E43/B43*100</f>
        <v>113.53440181623395</v>
      </c>
      <c r="G43" s="2">
        <f>E43/D43*100</f>
        <v>97.555394647850306</v>
      </c>
    </row>
    <row r="44" spans="1:7" x14ac:dyDescent="0.2">
      <c r="A44" s="128" t="s">
        <v>26</v>
      </c>
      <c r="B44" s="5">
        <v>75223.789999999994</v>
      </c>
      <c r="C44" s="5">
        <v>63745.01</v>
      </c>
      <c r="D44" s="5">
        <v>87545.01</v>
      </c>
      <c r="E44" s="5">
        <v>85404.88</v>
      </c>
      <c r="F44" s="5">
        <v>0</v>
      </c>
      <c r="G44" s="5">
        <v>0</v>
      </c>
    </row>
    <row r="45" spans="1:7" x14ac:dyDescent="0.2">
      <c r="A45" s="126" t="s">
        <v>27</v>
      </c>
      <c r="B45" s="2">
        <f>SUM(B46+0)</f>
        <v>272269.58</v>
      </c>
      <c r="C45" s="2">
        <f>SUM(C46:C46)</f>
        <v>261418.98</v>
      </c>
      <c r="D45" s="2">
        <f>SUM(D46+0)</f>
        <v>286139.69</v>
      </c>
      <c r="E45" s="2">
        <f>SUM(E46+0)</f>
        <v>294469.93</v>
      </c>
      <c r="F45" s="2">
        <f>E45/B45*100</f>
        <v>108.15381211518378</v>
      </c>
      <c r="G45" s="2">
        <f>E45/D45*100</f>
        <v>102.9112493971039</v>
      </c>
    </row>
    <row r="46" spans="1:7" ht="19.5" x14ac:dyDescent="0.2">
      <c r="A46" s="128" t="s">
        <v>28</v>
      </c>
      <c r="B46" s="5">
        <v>272269.58</v>
      </c>
      <c r="C46" s="5">
        <v>261418.98</v>
      </c>
      <c r="D46" s="5">
        <v>286139.69</v>
      </c>
      <c r="E46" s="5">
        <v>294469.93</v>
      </c>
      <c r="F46" s="5">
        <v>0</v>
      </c>
      <c r="G46" s="5">
        <v>0</v>
      </c>
    </row>
    <row r="47" spans="1:7" x14ac:dyDescent="0.2">
      <c r="A47" s="126" t="s">
        <v>29</v>
      </c>
      <c r="B47" s="2">
        <f>SUM(B48+B54+B61+B70+B72)</f>
        <v>685211.23</v>
      </c>
      <c r="C47" s="2">
        <f>SUM(C48+C54+C61+C70+C72)</f>
        <v>544953.80000000005</v>
      </c>
      <c r="D47" s="2">
        <f>SUM(D48+D54+D61+D72)</f>
        <v>892983.67999999993</v>
      </c>
      <c r="E47" s="2">
        <f>SUM(E48+E54+E61+E70+E72)</f>
        <v>792331.72</v>
      </c>
      <c r="F47" s="2">
        <f>E47/B47*100</f>
        <v>115.63320700391905</v>
      </c>
      <c r="G47" s="2">
        <f>E47/D47*100</f>
        <v>88.72857788397657</v>
      </c>
    </row>
    <row r="48" spans="1:7" ht="18.75" x14ac:dyDescent="0.2">
      <c r="A48" s="126" t="s">
        <v>30</v>
      </c>
      <c r="B48" s="2">
        <f>SUM(B49:B51)</f>
        <v>150465.1</v>
      </c>
      <c r="C48" s="2">
        <f>SUM(C49:C52)</f>
        <v>141461.63999999998</v>
      </c>
      <c r="D48" s="2">
        <f>SUM(D49:D51)</f>
        <v>155401.41</v>
      </c>
      <c r="E48" s="2">
        <f>SUM(E49:E51)</f>
        <v>154363.99</v>
      </c>
      <c r="F48" s="2">
        <f>E48/B48*100</f>
        <v>102.59122547354833</v>
      </c>
      <c r="G48" s="2">
        <f>E48/D48*100</f>
        <v>99.332425619561619</v>
      </c>
    </row>
    <row r="49" spans="1:7" x14ac:dyDescent="0.2">
      <c r="A49" s="128" t="s">
        <v>31</v>
      </c>
      <c r="B49" s="5">
        <v>3040.22</v>
      </c>
      <c r="C49" s="18">
        <v>2787.18</v>
      </c>
      <c r="D49" s="18">
        <v>2974</v>
      </c>
      <c r="E49" s="5">
        <v>5011.8100000000004</v>
      </c>
      <c r="F49" s="5">
        <v>0</v>
      </c>
      <c r="G49" s="5">
        <v>0</v>
      </c>
    </row>
    <row r="50" spans="1:7" ht="19.5" x14ac:dyDescent="0.2">
      <c r="A50" s="128" t="s">
        <v>32</v>
      </c>
      <c r="B50" s="5">
        <v>140569.51</v>
      </c>
      <c r="C50" s="18">
        <v>134029.16</v>
      </c>
      <c r="D50" s="18">
        <v>143772.95000000001</v>
      </c>
      <c r="E50" s="5">
        <v>145093.13</v>
      </c>
      <c r="F50" s="5">
        <v>0</v>
      </c>
      <c r="G50" s="5">
        <v>0</v>
      </c>
    </row>
    <row r="51" spans="1:7" ht="20.100000000000001" customHeight="1" x14ac:dyDescent="0.2">
      <c r="A51" s="128" t="s">
        <v>33</v>
      </c>
      <c r="B51" s="5">
        <v>6855.37</v>
      </c>
      <c r="C51" s="18">
        <v>4645.3</v>
      </c>
      <c r="D51" s="18">
        <v>8654.4599999999991</v>
      </c>
      <c r="E51" s="5">
        <v>4259.05</v>
      </c>
      <c r="F51" s="5">
        <v>0</v>
      </c>
      <c r="G51" s="5">
        <v>0</v>
      </c>
    </row>
    <row r="52" spans="1:7" ht="20.100000000000001" customHeight="1" x14ac:dyDescent="0.2">
      <c r="A52" s="126" t="s">
        <v>184</v>
      </c>
      <c r="B52" s="2">
        <v>0</v>
      </c>
      <c r="C52" s="22">
        <v>0</v>
      </c>
      <c r="D52" s="22">
        <v>0</v>
      </c>
      <c r="E52" s="2">
        <v>0</v>
      </c>
      <c r="F52" s="2">
        <v>0</v>
      </c>
      <c r="G52" s="2">
        <v>0</v>
      </c>
    </row>
    <row r="53" spans="1:7" ht="20.100000000000001" customHeight="1" x14ac:dyDescent="0.2">
      <c r="A53" s="128" t="s">
        <v>183</v>
      </c>
      <c r="B53" s="5">
        <v>0</v>
      </c>
      <c r="C53" s="18">
        <v>0</v>
      </c>
      <c r="D53" s="18">
        <v>0</v>
      </c>
      <c r="E53" s="5">
        <v>0</v>
      </c>
      <c r="F53" s="5">
        <v>0</v>
      </c>
      <c r="G53" s="5">
        <v>0</v>
      </c>
    </row>
    <row r="54" spans="1:7" ht="18.75" x14ac:dyDescent="0.2">
      <c r="A54" s="126" t="s">
        <v>34</v>
      </c>
      <c r="B54" s="2">
        <f>SUM(B55:B60)</f>
        <v>102331.36</v>
      </c>
      <c r="C54" s="2">
        <f>SUM(C55:C60)</f>
        <v>107777.23999999999</v>
      </c>
      <c r="D54" s="2">
        <f>SUM(D55:D60)</f>
        <v>225807.95</v>
      </c>
      <c r="E54" s="2">
        <f>SUM(E55:E60)</f>
        <v>201620.24</v>
      </c>
      <c r="F54" s="2">
        <f>E54/B54*100</f>
        <v>197.02683517545353</v>
      </c>
      <c r="G54" s="2">
        <f>E54/D54*100</f>
        <v>89.28837093645285</v>
      </c>
    </row>
    <row r="55" spans="1:7" ht="19.5" x14ac:dyDescent="0.2">
      <c r="A55" s="128" t="s">
        <v>35</v>
      </c>
      <c r="B55" s="5">
        <v>9167.06</v>
      </c>
      <c r="C55" s="18">
        <v>9525.51</v>
      </c>
      <c r="D55" s="18">
        <v>7806.75</v>
      </c>
      <c r="E55" s="5">
        <v>9096.2900000000009</v>
      </c>
      <c r="F55" s="5">
        <v>0</v>
      </c>
      <c r="G55" s="5">
        <v>0</v>
      </c>
    </row>
    <row r="56" spans="1:7" x14ac:dyDescent="0.2">
      <c r="A56" s="128" t="s">
        <v>36</v>
      </c>
      <c r="B56" s="5">
        <v>13358.11</v>
      </c>
      <c r="C56" s="18">
        <v>15167.25</v>
      </c>
      <c r="D56" s="18">
        <v>131390.23000000001</v>
      </c>
      <c r="E56" s="5">
        <v>127276.9</v>
      </c>
      <c r="F56" s="5">
        <v>0</v>
      </c>
      <c r="G56" s="5">
        <v>0</v>
      </c>
    </row>
    <row r="57" spans="1:7" x14ac:dyDescent="0.2">
      <c r="A57" s="128" t="s">
        <v>37</v>
      </c>
      <c r="B57" s="5">
        <v>73857.179999999993</v>
      </c>
      <c r="C57" s="18">
        <v>76979.23</v>
      </c>
      <c r="D57" s="18">
        <v>82945.22</v>
      </c>
      <c r="E57" s="5">
        <v>61632.42</v>
      </c>
      <c r="F57" s="5">
        <v>0</v>
      </c>
      <c r="G57" s="5">
        <v>0</v>
      </c>
    </row>
    <row r="58" spans="1:7" ht="19.5" x14ac:dyDescent="0.2">
      <c r="A58" s="128" t="s">
        <v>38</v>
      </c>
      <c r="B58" s="5">
        <v>5868.69</v>
      </c>
      <c r="C58" s="18">
        <v>5972.53</v>
      </c>
      <c r="D58" s="18">
        <v>3665.75</v>
      </c>
      <c r="E58" s="5">
        <v>3614.63</v>
      </c>
      <c r="F58" s="5">
        <v>0</v>
      </c>
      <c r="G58" s="5">
        <v>0</v>
      </c>
    </row>
    <row r="59" spans="1:7" x14ac:dyDescent="0.2">
      <c r="A59" s="128" t="s">
        <v>39</v>
      </c>
      <c r="B59" s="5">
        <v>0</v>
      </c>
      <c r="C59" s="18">
        <v>0</v>
      </c>
      <c r="D59" s="18">
        <v>0</v>
      </c>
      <c r="E59" s="5">
        <v>0</v>
      </c>
      <c r="F59" s="5">
        <v>0</v>
      </c>
      <c r="G59" s="5">
        <v>0</v>
      </c>
    </row>
    <row r="60" spans="1:7" ht="19.5" x14ac:dyDescent="0.2">
      <c r="A60" s="128" t="s">
        <v>40</v>
      </c>
      <c r="B60" s="5">
        <v>80.319999999999993</v>
      </c>
      <c r="C60" s="18">
        <v>132.72</v>
      </c>
      <c r="D60" s="18">
        <v>0</v>
      </c>
      <c r="E60" s="5">
        <v>0</v>
      </c>
      <c r="F60" s="5">
        <v>0</v>
      </c>
      <c r="G60" s="5">
        <v>0</v>
      </c>
    </row>
    <row r="61" spans="1:7" x14ac:dyDescent="0.2">
      <c r="A61" s="126" t="s">
        <v>41</v>
      </c>
      <c r="B61" s="2">
        <f>SUM(B62:B69)</f>
        <v>423280.49</v>
      </c>
      <c r="C61" s="2">
        <f>SUM(C62:C69)</f>
        <v>287220.66000000003</v>
      </c>
      <c r="D61" s="2">
        <f>SUM(D62:D69)</f>
        <v>497885.32</v>
      </c>
      <c r="E61" s="2">
        <f>SUM(E62:E69)</f>
        <v>422286.45</v>
      </c>
      <c r="F61" s="2">
        <f>E61/B61*100</f>
        <v>99.765158087016957</v>
      </c>
      <c r="G61" s="2">
        <f>E61/D61*100</f>
        <v>84.816007429180686</v>
      </c>
    </row>
    <row r="62" spans="1:7" ht="19.5" x14ac:dyDescent="0.2">
      <c r="A62" s="128" t="s">
        <v>42</v>
      </c>
      <c r="B62" s="5">
        <v>1936.68</v>
      </c>
      <c r="C62" s="18">
        <v>2654.46</v>
      </c>
      <c r="D62" s="18">
        <v>15901.03</v>
      </c>
      <c r="E62" s="5">
        <v>13160.92</v>
      </c>
      <c r="F62" s="5">
        <v>0</v>
      </c>
      <c r="G62" s="5">
        <v>0</v>
      </c>
    </row>
    <row r="63" spans="1:7" ht="19.5" x14ac:dyDescent="0.2">
      <c r="A63" s="128" t="s">
        <v>43</v>
      </c>
      <c r="B63" s="5">
        <v>11722.03</v>
      </c>
      <c r="C63" s="18">
        <v>4645.3</v>
      </c>
      <c r="D63" s="18">
        <v>13857.42</v>
      </c>
      <c r="E63" s="5">
        <v>10616.53</v>
      </c>
      <c r="F63" s="5">
        <v>0</v>
      </c>
      <c r="G63" s="5">
        <v>0</v>
      </c>
    </row>
    <row r="64" spans="1:7" x14ac:dyDescent="0.2">
      <c r="A64" s="128" t="s">
        <v>44</v>
      </c>
      <c r="B64" s="5">
        <v>21451.71</v>
      </c>
      <c r="C64" s="18">
        <v>11101.13</v>
      </c>
      <c r="D64" s="18">
        <v>14613.28</v>
      </c>
      <c r="E64" s="5">
        <v>10177.19</v>
      </c>
      <c r="F64" s="5">
        <v>0</v>
      </c>
      <c r="G64" s="5">
        <v>0</v>
      </c>
    </row>
    <row r="65" spans="1:7" x14ac:dyDescent="0.2">
      <c r="A65" s="128" t="s">
        <v>94</v>
      </c>
      <c r="B65" s="5">
        <v>365133.62</v>
      </c>
      <c r="C65" s="18">
        <v>257770.61</v>
      </c>
      <c r="D65" s="18">
        <v>434825.56</v>
      </c>
      <c r="E65" s="5">
        <v>374008.78</v>
      </c>
      <c r="F65" s="5">
        <v>0</v>
      </c>
      <c r="G65" s="5">
        <v>0</v>
      </c>
    </row>
    <row r="66" spans="1:7" ht="19.5" x14ac:dyDescent="0.2">
      <c r="A66" s="128" t="s">
        <v>45</v>
      </c>
      <c r="B66" s="5">
        <v>10803.64</v>
      </c>
      <c r="C66" s="18">
        <v>6529.96</v>
      </c>
      <c r="D66" s="18">
        <v>6434.11</v>
      </c>
      <c r="E66" s="5">
        <v>6185.13</v>
      </c>
      <c r="F66" s="5">
        <v>0</v>
      </c>
      <c r="G66" s="5">
        <v>0</v>
      </c>
    </row>
    <row r="67" spans="1:7" x14ac:dyDescent="0.2">
      <c r="A67" s="128" t="s">
        <v>46</v>
      </c>
      <c r="B67" s="5">
        <v>5673.6</v>
      </c>
      <c r="C67" s="18">
        <v>4519.2</v>
      </c>
      <c r="D67" s="18">
        <v>9660.64</v>
      </c>
      <c r="E67" s="5">
        <v>2758.42</v>
      </c>
      <c r="F67" s="5">
        <v>0</v>
      </c>
      <c r="G67" s="5">
        <v>0</v>
      </c>
    </row>
    <row r="68" spans="1:7" x14ac:dyDescent="0.2">
      <c r="A68" s="128" t="s">
        <v>47</v>
      </c>
      <c r="B68" s="5">
        <v>6055.81</v>
      </c>
      <c r="C68" s="18" t="s">
        <v>237</v>
      </c>
      <c r="D68" s="18">
        <v>1265.28</v>
      </c>
      <c r="E68" s="5">
        <v>4634.7299999999996</v>
      </c>
      <c r="F68" s="5">
        <v>0</v>
      </c>
      <c r="G68" s="5">
        <v>0</v>
      </c>
    </row>
    <row r="69" spans="1:7" x14ac:dyDescent="0.2">
      <c r="A69" s="128" t="s">
        <v>48</v>
      </c>
      <c r="B69" s="5">
        <v>503.4</v>
      </c>
      <c r="C69" s="18">
        <v>0</v>
      </c>
      <c r="D69" s="18">
        <v>1328</v>
      </c>
      <c r="E69" s="5">
        <v>744.75</v>
      </c>
      <c r="F69" s="5">
        <v>0</v>
      </c>
      <c r="G69" s="5">
        <v>0</v>
      </c>
    </row>
    <row r="70" spans="1:7" ht="20.100000000000001" customHeight="1" x14ac:dyDescent="0.2">
      <c r="A70" s="126" t="s">
        <v>169</v>
      </c>
      <c r="B70" s="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20.100000000000001" customHeight="1" x14ac:dyDescent="0.2">
      <c r="A71" s="128" t="s">
        <v>169</v>
      </c>
      <c r="B71" s="5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ht="18.75" x14ac:dyDescent="0.2">
      <c r="A72" s="126" t="s">
        <v>49</v>
      </c>
      <c r="B72" s="2">
        <f>SUM(B73:B79)</f>
        <v>9134.2799999999988</v>
      </c>
      <c r="C72" s="2">
        <f>SUM(C73:C79)</f>
        <v>8494.26</v>
      </c>
      <c r="D72" s="2">
        <f>SUM(D73:D79)</f>
        <v>13889</v>
      </c>
      <c r="E72" s="2">
        <f>SUM(E73:E79)</f>
        <v>14061.039999999999</v>
      </c>
      <c r="F72" s="2">
        <f>E72/B72*100</f>
        <v>153.93703718300731</v>
      </c>
      <c r="G72" s="2">
        <f>E72/D72*100</f>
        <v>101.23867809057528</v>
      </c>
    </row>
    <row r="73" spans="1:7" ht="29.25" x14ac:dyDescent="0.2">
      <c r="A73" s="128" t="s">
        <v>50</v>
      </c>
      <c r="B73" s="5">
        <v>524.95000000000005</v>
      </c>
      <c r="C73" s="18">
        <v>0</v>
      </c>
      <c r="D73" s="18">
        <v>0</v>
      </c>
      <c r="E73" s="5">
        <v>0</v>
      </c>
      <c r="F73" s="5">
        <v>0</v>
      </c>
      <c r="G73" s="5">
        <v>0</v>
      </c>
    </row>
    <row r="74" spans="1:7" x14ac:dyDescent="0.2">
      <c r="A74" s="128" t="s">
        <v>51</v>
      </c>
      <c r="B74" s="5">
        <v>1920.99</v>
      </c>
      <c r="C74" s="18">
        <v>2256.29</v>
      </c>
      <c r="D74" s="18">
        <v>960.6</v>
      </c>
      <c r="E74" s="5">
        <v>960.6</v>
      </c>
      <c r="F74" s="5">
        <v>0</v>
      </c>
      <c r="G74" s="5">
        <v>0</v>
      </c>
    </row>
    <row r="75" spans="1:7" x14ac:dyDescent="0.2">
      <c r="A75" s="128" t="s">
        <v>52</v>
      </c>
      <c r="B75" s="5">
        <v>53.49</v>
      </c>
      <c r="C75" s="18">
        <v>66.36</v>
      </c>
      <c r="D75" s="18">
        <v>1760</v>
      </c>
      <c r="E75" s="5">
        <v>0</v>
      </c>
      <c r="F75" s="5">
        <v>0</v>
      </c>
      <c r="G75" s="5">
        <v>0</v>
      </c>
    </row>
    <row r="76" spans="1:7" x14ac:dyDescent="0.2">
      <c r="A76" s="128" t="s">
        <v>160</v>
      </c>
      <c r="B76" s="5">
        <v>179.18</v>
      </c>
      <c r="C76" s="18">
        <v>199.08</v>
      </c>
      <c r="D76" s="18">
        <v>198.09</v>
      </c>
      <c r="E76" s="5">
        <v>143.09</v>
      </c>
      <c r="F76" s="5">
        <v>0</v>
      </c>
      <c r="G76" s="5">
        <v>0</v>
      </c>
    </row>
    <row r="77" spans="1:7" x14ac:dyDescent="0.2">
      <c r="A77" s="128" t="s">
        <v>53</v>
      </c>
      <c r="B77" s="5">
        <v>5552.79</v>
      </c>
      <c r="C77" s="18">
        <v>5972.53</v>
      </c>
      <c r="D77" s="18">
        <v>6000</v>
      </c>
      <c r="E77" s="5">
        <v>5257.72</v>
      </c>
      <c r="F77" s="5">
        <v>0</v>
      </c>
      <c r="G77" s="5">
        <v>0</v>
      </c>
    </row>
    <row r="78" spans="1:7" x14ac:dyDescent="0.2">
      <c r="A78" s="128" t="s">
        <v>54</v>
      </c>
      <c r="B78" s="5">
        <v>0</v>
      </c>
      <c r="C78" s="18">
        <v>0</v>
      </c>
      <c r="D78" s="18">
        <v>4306.3100000000004</v>
      </c>
      <c r="E78" s="5">
        <v>6933.73</v>
      </c>
      <c r="F78" s="5">
        <v>0</v>
      </c>
      <c r="G78" s="5">
        <v>0</v>
      </c>
    </row>
    <row r="79" spans="1:7" ht="19.5" x14ac:dyDescent="0.2">
      <c r="A79" s="128" t="s">
        <v>55</v>
      </c>
      <c r="B79" s="5">
        <v>902.88</v>
      </c>
      <c r="C79" s="18">
        <v>0</v>
      </c>
      <c r="D79" s="18">
        <v>664</v>
      </c>
      <c r="E79" s="5">
        <v>765.9</v>
      </c>
      <c r="F79" s="5">
        <v>0</v>
      </c>
      <c r="G79" s="5">
        <v>0</v>
      </c>
    </row>
    <row r="80" spans="1:7" ht="0.75" hidden="1" customHeight="1" x14ac:dyDescent="0.2">
      <c r="A80" s="126" t="s">
        <v>150</v>
      </c>
      <c r="B80" s="5">
        <v>0</v>
      </c>
      <c r="C80" s="18"/>
      <c r="D80" s="18">
        <f>SUM(D55:D60)</f>
        <v>225807.95</v>
      </c>
      <c r="E80" s="5"/>
      <c r="F80" s="5">
        <v>0</v>
      </c>
      <c r="G80" s="5">
        <v>0</v>
      </c>
    </row>
    <row r="81" spans="1:7" hidden="1" x14ac:dyDescent="0.2">
      <c r="A81" s="128" t="s">
        <v>151</v>
      </c>
      <c r="B81" s="5">
        <v>0</v>
      </c>
      <c r="C81" s="18"/>
      <c r="D81" s="18"/>
      <c r="E81" s="5"/>
      <c r="F81" s="5">
        <v>0</v>
      </c>
      <c r="G81" s="5">
        <v>0</v>
      </c>
    </row>
    <row r="82" spans="1:7" ht="18" customHeight="1" x14ac:dyDescent="0.2">
      <c r="A82" s="126" t="s">
        <v>149</v>
      </c>
      <c r="B82" s="2">
        <f>SUM(B83+0)</f>
        <v>237.76</v>
      </c>
      <c r="C82" s="165">
        <f>SUM(C83+0)</f>
        <v>265.45</v>
      </c>
      <c r="D82" s="222">
        <f>SUM(D83+0)</f>
        <v>549.79999999999995</v>
      </c>
      <c r="E82" s="2">
        <f>SUM(E83+0)</f>
        <v>203.71</v>
      </c>
      <c r="F82" s="2">
        <f>E82/B82*100</f>
        <v>85.678835800807533</v>
      </c>
      <c r="G82" s="2">
        <f>E82/D82*100</f>
        <v>37.051655147326308</v>
      </c>
    </row>
    <row r="83" spans="1:7" ht="18" customHeight="1" x14ac:dyDescent="0.2">
      <c r="A83" s="126" t="s">
        <v>56</v>
      </c>
      <c r="B83" s="2">
        <f>SUM(B84:B85)</f>
        <v>237.76</v>
      </c>
      <c r="C83" s="2">
        <f>SUM(C84:C85)</f>
        <v>265.45</v>
      </c>
      <c r="D83" s="2">
        <f>SUM(D84:D85)</f>
        <v>549.79999999999995</v>
      </c>
      <c r="E83" s="2">
        <f>SUM(E84:E85)</f>
        <v>203.71</v>
      </c>
      <c r="F83" s="5">
        <v>0</v>
      </c>
      <c r="G83" s="5">
        <v>0</v>
      </c>
    </row>
    <row r="84" spans="1:7" ht="18" customHeight="1" x14ac:dyDescent="0.2">
      <c r="A84" s="128" t="s">
        <v>170</v>
      </c>
      <c r="B84" s="5">
        <v>230.19</v>
      </c>
      <c r="C84" s="5">
        <v>265.45</v>
      </c>
      <c r="D84" s="5">
        <v>49.8</v>
      </c>
      <c r="E84" s="5">
        <v>203.71</v>
      </c>
      <c r="F84" s="2">
        <v>0</v>
      </c>
      <c r="G84" s="2">
        <v>0</v>
      </c>
    </row>
    <row r="85" spans="1:7" ht="18" customHeight="1" x14ac:dyDescent="0.2">
      <c r="A85" s="128" t="s">
        <v>186</v>
      </c>
      <c r="B85" s="5">
        <v>7.57</v>
      </c>
      <c r="C85" s="5">
        <v>0</v>
      </c>
      <c r="D85" s="5">
        <v>500</v>
      </c>
      <c r="E85" s="5">
        <v>0</v>
      </c>
      <c r="F85" s="2">
        <v>0</v>
      </c>
      <c r="G85" s="2">
        <v>0</v>
      </c>
    </row>
    <row r="86" spans="1:7" ht="18" customHeight="1" x14ac:dyDescent="0.2">
      <c r="A86" s="126" t="s">
        <v>171</v>
      </c>
      <c r="B86" s="2">
        <f>SUM(B87:B89)</f>
        <v>41184.65</v>
      </c>
      <c r="C86" s="2">
        <f>SUM(C87:C89)</f>
        <v>44594.86</v>
      </c>
      <c r="D86" s="2">
        <f>SUM(D87:D89)</f>
        <v>45471.3</v>
      </c>
      <c r="E86" s="2">
        <f>SUM(E87:E89)</f>
        <v>44958.57</v>
      </c>
      <c r="F86" s="2">
        <f>E86/B86*100</f>
        <v>109.16341403896838</v>
      </c>
      <c r="G86" s="2">
        <f>E86/D86*100</f>
        <v>98.872409629810448</v>
      </c>
    </row>
    <row r="87" spans="1:7" ht="20.100000000000001" customHeight="1" x14ac:dyDescent="0.2">
      <c r="A87" s="128" t="s">
        <v>172</v>
      </c>
      <c r="B87" s="5">
        <v>40084.19</v>
      </c>
      <c r="C87" s="5">
        <v>2123.56</v>
      </c>
      <c r="D87" s="5">
        <v>0</v>
      </c>
      <c r="E87" s="5">
        <v>42289.05</v>
      </c>
      <c r="F87" s="5">
        <v>0</v>
      </c>
      <c r="G87" s="5">
        <v>0</v>
      </c>
    </row>
    <row r="88" spans="1:7" ht="20.100000000000001" customHeight="1" x14ac:dyDescent="0.2">
      <c r="A88" s="128" t="s">
        <v>173</v>
      </c>
      <c r="B88" s="5">
        <v>1100.46</v>
      </c>
      <c r="C88" s="5">
        <v>42471.3</v>
      </c>
      <c r="D88" s="5">
        <v>3000</v>
      </c>
      <c r="E88" s="5">
        <v>2669.52</v>
      </c>
      <c r="F88" s="5">
        <v>0</v>
      </c>
      <c r="G88" s="5">
        <v>0</v>
      </c>
    </row>
    <row r="89" spans="1:7" ht="20.100000000000001" customHeight="1" x14ac:dyDescent="0.2">
      <c r="A89" s="128" t="s">
        <v>185</v>
      </c>
      <c r="B89" s="5">
        <v>0</v>
      </c>
      <c r="C89" s="5">
        <v>0</v>
      </c>
      <c r="D89" s="5">
        <v>42471.3</v>
      </c>
      <c r="E89" s="5">
        <v>0</v>
      </c>
      <c r="F89" s="5">
        <v>0</v>
      </c>
      <c r="G89" s="5">
        <v>0</v>
      </c>
    </row>
    <row r="90" spans="1:7" ht="20.100000000000001" customHeight="1" x14ac:dyDescent="0.2">
      <c r="A90" s="126" t="s">
        <v>240</v>
      </c>
      <c r="B90" s="5">
        <v>0</v>
      </c>
      <c r="C90" s="5">
        <v>0</v>
      </c>
      <c r="D90" s="5">
        <v>0</v>
      </c>
      <c r="E90" s="2">
        <v>1360.24</v>
      </c>
      <c r="F90" s="5">
        <v>0</v>
      </c>
      <c r="G90" s="5">
        <v>0</v>
      </c>
    </row>
    <row r="91" spans="1:7" ht="20.100000000000001" customHeight="1" x14ac:dyDescent="0.2">
      <c r="A91" s="126" t="s">
        <v>238</v>
      </c>
      <c r="B91" s="2">
        <v>0</v>
      </c>
      <c r="C91" s="2">
        <v>0</v>
      </c>
      <c r="D91" s="2">
        <v>7835.46</v>
      </c>
      <c r="E91" s="2">
        <v>7835.46</v>
      </c>
      <c r="F91" s="2">
        <v>0</v>
      </c>
      <c r="G91" s="2">
        <v>0</v>
      </c>
    </row>
    <row r="92" spans="1:7" ht="20.100000000000001" customHeight="1" x14ac:dyDescent="0.2">
      <c r="A92" s="128" t="s">
        <v>239</v>
      </c>
      <c r="B92" s="5">
        <v>0</v>
      </c>
      <c r="C92" s="5">
        <v>0</v>
      </c>
      <c r="D92" s="5">
        <v>7835.46</v>
      </c>
      <c r="E92" s="5">
        <v>7835.46</v>
      </c>
      <c r="F92" s="5">
        <v>0</v>
      </c>
      <c r="G92" s="5">
        <v>0</v>
      </c>
    </row>
    <row r="93" spans="1:7" ht="18.75" x14ac:dyDescent="0.2">
      <c r="A93" s="126" t="s">
        <v>57</v>
      </c>
      <c r="B93" s="2">
        <f>SUM(B94+B97+B103+B107)</f>
        <v>32438.66</v>
      </c>
      <c r="C93" s="2">
        <f>SUM(C94+C97+C105+C107)</f>
        <v>53835.149999999994</v>
      </c>
      <c r="D93" s="2">
        <f>SUM(D94+D97+D105)</f>
        <v>35341.660000000003</v>
      </c>
      <c r="E93" s="2">
        <f>SUM(E94+E97+E105+E107)</f>
        <v>60947.64</v>
      </c>
      <c r="F93" s="2">
        <f>E93/B93*100</f>
        <v>187.8858127925136</v>
      </c>
      <c r="G93" s="2">
        <f>E93/D93*100</f>
        <v>172.452680490956</v>
      </c>
    </row>
    <row r="94" spans="1:7" ht="18.75" x14ac:dyDescent="0.2">
      <c r="A94" s="126" t="s">
        <v>146</v>
      </c>
      <c r="B94" s="2">
        <f>SUM(B95+0)</f>
        <v>209.85</v>
      </c>
      <c r="C94" s="2">
        <v>5000</v>
      </c>
      <c r="D94" s="2">
        <v>0</v>
      </c>
      <c r="E94" s="2">
        <v>0</v>
      </c>
      <c r="F94" s="2">
        <v>0</v>
      </c>
      <c r="G94" s="2">
        <v>0</v>
      </c>
    </row>
    <row r="95" spans="1:7" x14ac:dyDescent="0.2">
      <c r="A95" s="126" t="s">
        <v>147</v>
      </c>
      <c r="B95" s="2">
        <f>SUM(B96+0)</f>
        <v>209.85</v>
      </c>
      <c r="C95" s="2">
        <v>5000</v>
      </c>
      <c r="D95" s="2">
        <v>0</v>
      </c>
      <c r="E95" s="2">
        <v>0</v>
      </c>
      <c r="F95" s="2">
        <v>0</v>
      </c>
      <c r="G95" s="2">
        <v>0</v>
      </c>
    </row>
    <row r="96" spans="1:7" x14ac:dyDescent="0.2">
      <c r="A96" s="128" t="s">
        <v>148</v>
      </c>
      <c r="B96" s="5">
        <v>209.85</v>
      </c>
      <c r="C96" s="5">
        <v>0</v>
      </c>
      <c r="D96" s="5">
        <v>0</v>
      </c>
      <c r="E96" s="5">
        <v>0</v>
      </c>
      <c r="F96" s="2">
        <v>0</v>
      </c>
      <c r="G96" s="2">
        <v>0</v>
      </c>
    </row>
    <row r="97" spans="1:7" ht="18.75" x14ac:dyDescent="0.2">
      <c r="A97" s="126" t="s">
        <v>58</v>
      </c>
      <c r="B97" s="2">
        <f>SUM(B98)</f>
        <v>2141.15</v>
      </c>
      <c r="C97" s="2">
        <f>SUM(C98+C103+C107)</f>
        <v>35967.879999999997</v>
      </c>
      <c r="D97" s="2">
        <f>SUM(D98+D103)</f>
        <v>35341.660000000003</v>
      </c>
      <c r="E97" s="2">
        <f>SUM(E98+E103)</f>
        <v>33677.75</v>
      </c>
      <c r="F97" s="2">
        <f>E97/B97*100</f>
        <v>1572.8813955117578</v>
      </c>
      <c r="G97" s="2">
        <f>E97/D97*100</f>
        <v>95.291930260208474</v>
      </c>
    </row>
    <row r="98" spans="1:7" x14ac:dyDescent="0.2">
      <c r="A98" s="126" t="s">
        <v>59</v>
      </c>
      <c r="B98" s="2">
        <f>SUM(B99:B102)</f>
        <v>2141.15</v>
      </c>
      <c r="C98" s="2">
        <f>SUM(C99:C102)</f>
        <v>4645.29</v>
      </c>
      <c r="D98" s="2">
        <f>SUM(D99:D102)</f>
        <v>3318.0699999999997</v>
      </c>
      <c r="E98" s="2">
        <f>SUM(E99:E102)</f>
        <v>1920.8</v>
      </c>
      <c r="F98" s="2">
        <v>0</v>
      </c>
      <c r="G98" s="2">
        <v>0</v>
      </c>
    </row>
    <row r="99" spans="1:7" x14ac:dyDescent="0.2">
      <c r="A99" s="128" t="s">
        <v>60</v>
      </c>
      <c r="B99" s="5">
        <v>2141.15</v>
      </c>
      <c r="C99" s="5">
        <v>2654.45</v>
      </c>
      <c r="D99" s="5">
        <v>1990.84</v>
      </c>
      <c r="E99" s="5">
        <v>1348.8</v>
      </c>
      <c r="F99" s="5">
        <v>0</v>
      </c>
      <c r="G99" s="5">
        <v>0</v>
      </c>
    </row>
    <row r="100" spans="1:7" x14ac:dyDescent="0.2">
      <c r="A100" s="128" t="s">
        <v>61</v>
      </c>
      <c r="B100" s="5">
        <v>0</v>
      </c>
      <c r="C100" s="5">
        <v>0</v>
      </c>
      <c r="D100" s="5">
        <v>0</v>
      </c>
      <c r="E100" s="5">
        <v>0</v>
      </c>
      <c r="F100" s="2">
        <v>0</v>
      </c>
      <c r="G100" s="2">
        <v>0</v>
      </c>
    </row>
    <row r="101" spans="1:7" x14ac:dyDescent="0.2">
      <c r="A101" s="128" t="s">
        <v>62</v>
      </c>
      <c r="B101" s="5">
        <v>0</v>
      </c>
      <c r="C101" s="166">
        <v>0</v>
      </c>
      <c r="D101" s="166">
        <v>0</v>
      </c>
      <c r="E101" s="5">
        <v>0</v>
      </c>
      <c r="F101" s="5">
        <v>0</v>
      </c>
      <c r="G101" s="5">
        <v>0</v>
      </c>
    </row>
    <row r="102" spans="1:7" x14ac:dyDescent="0.2">
      <c r="A102" s="128" t="s">
        <v>174</v>
      </c>
      <c r="B102" s="5">
        <v>0</v>
      </c>
      <c r="C102" s="166">
        <v>1990.84</v>
      </c>
      <c r="D102" s="166">
        <v>1327.23</v>
      </c>
      <c r="E102" s="5">
        <v>572</v>
      </c>
      <c r="F102" s="5">
        <v>0</v>
      </c>
      <c r="G102" s="5">
        <v>0</v>
      </c>
    </row>
    <row r="103" spans="1:7" x14ac:dyDescent="0.2">
      <c r="A103" s="126" t="s">
        <v>175</v>
      </c>
      <c r="B103" s="2">
        <f>SUM(B104+0)</f>
        <v>30087.66</v>
      </c>
      <c r="C103" s="167">
        <f>SUM(C104+0)</f>
        <v>31322.59</v>
      </c>
      <c r="D103" s="22">
        <f>SUM(D104+0)</f>
        <v>32023.59</v>
      </c>
      <c r="E103" s="2">
        <f>SUM(E104+0)</f>
        <v>31756.95</v>
      </c>
      <c r="F103" s="2">
        <f>E103/B103*100</f>
        <v>105.54808848544552</v>
      </c>
      <c r="G103" s="2">
        <f>E103/D103*100</f>
        <v>99.167363808992064</v>
      </c>
    </row>
    <row r="104" spans="1:7" ht="21" customHeight="1" x14ac:dyDescent="0.2">
      <c r="A104" s="128" t="s">
        <v>178</v>
      </c>
      <c r="B104" s="5">
        <v>30087.66</v>
      </c>
      <c r="C104" s="166">
        <v>31322.59</v>
      </c>
      <c r="D104" s="56">
        <v>32023.59</v>
      </c>
      <c r="E104" s="5">
        <v>31756.95</v>
      </c>
      <c r="F104" s="5">
        <v>94</v>
      </c>
      <c r="G104" s="5">
        <v>82</v>
      </c>
    </row>
    <row r="105" spans="1:7" ht="25.5" customHeight="1" x14ac:dyDescent="0.2">
      <c r="A105" s="134" t="s">
        <v>181</v>
      </c>
      <c r="B105" s="2">
        <v>0</v>
      </c>
      <c r="C105" s="167">
        <f>SUM(C106+0)</f>
        <v>12867.27</v>
      </c>
      <c r="D105" s="22">
        <v>0</v>
      </c>
      <c r="E105" s="2">
        <v>0</v>
      </c>
      <c r="F105" s="5">
        <v>0</v>
      </c>
      <c r="G105" s="5">
        <v>0</v>
      </c>
    </row>
    <row r="106" spans="1:7" ht="21" customHeight="1" x14ac:dyDescent="0.2">
      <c r="A106" s="128" t="s">
        <v>182</v>
      </c>
      <c r="B106" s="5">
        <v>0</v>
      </c>
      <c r="C106" s="18">
        <v>12867.27</v>
      </c>
      <c r="D106" s="18">
        <v>0</v>
      </c>
      <c r="E106" s="5">
        <v>0</v>
      </c>
      <c r="F106" s="5">
        <v>0</v>
      </c>
      <c r="G106" s="5">
        <v>0</v>
      </c>
    </row>
    <row r="107" spans="1:7" ht="21" customHeight="1" x14ac:dyDescent="0.2">
      <c r="A107" s="126" t="s">
        <v>176</v>
      </c>
      <c r="B107" s="2">
        <v>0</v>
      </c>
      <c r="C107" s="22">
        <v>0</v>
      </c>
      <c r="D107" s="18">
        <v>0</v>
      </c>
      <c r="E107" s="2">
        <f>SUM(E108+0)</f>
        <v>27269.89</v>
      </c>
      <c r="F107" s="2">
        <v>0</v>
      </c>
      <c r="G107" s="2">
        <v>0</v>
      </c>
    </row>
    <row r="108" spans="1:7" ht="21" customHeight="1" x14ac:dyDescent="0.2">
      <c r="A108" s="128" t="s">
        <v>177</v>
      </c>
      <c r="B108" s="5">
        <v>0</v>
      </c>
      <c r="C108" s="18">
        <v>0</v>
      </c>
      <c r="D108" s="18">
        <v>0</v>
      </c>
      <c r="E108" s="5">
        <v>27269.89</v>
      </c>
      <c r="F108" s="5">
        <v>0</v>
      </c>
      <c r="G108" s="5">
        <v>0</v>
      </c>
    </row>
    <row r="109" spans="1:7" x14ac:dyDescent="0.2">
      <c r="A109" s="129" t="s">
        <v>63</v>
      </c>
      <c r="B109" s="2">
        <f>SUM(B93+B37)</f>
        <v>2752914.4899999998</v>
      </c>
      <c r="C109" s="54">
        <v>2619883.85</v>
      </c>
      <c r="D109" s="54">
        <v>3105635.43</v>
      </c>
      <c r="E109" s="2">
        <f>SUM(E37+E93)</f>
        <v>3089002.3600000003</v>
      </c>
      <c r="F109" s="2">
        <f>E109/B109*100</f>
        <v>112.20843841030459</v>
      </c>
      <c r="G109" s="2">
        <f>E109/D109*100</f>
        <v>99.464422969955621</v>
      </c>
    </row>
    <row r="110" spans="1:7" ht="0.75" hidden="1" customHeight="1" x14ac:dyDescent="0.2">
      <c r="B110" s="5"/>
      <c r="C110" s="19"/>
      <c r="D110" s="19"/>
      <c r="E110" s="5"/>
      <c r="F110" s="5"/>
      <c r="G110" s="5"/>
    </row>
    <row r="111" spans="1:7" hidden="1" x14ac:dyDescent="0.2">
      <c r="B111" s="7"/>
      <c r="C111" s="7"/>
      <c r="D111" s="7"/>
      <c r="E111" s="7"/>
      <c r="F111" s="7"/>
      <c r="G111" s="7"/>
    </row>
    <row r="114" spans="2:5" x14ac:dyDescent="0.2">
      <c r="D114" s="17"/>
    </row>
    <row r="115" spans="2:5" x14ac:dyDescent="0.2">
      <c r="B115" s="17"/>
      <c r="C115" s="17"/>
      <c r="D115" s="17"/>
      <c r="E115" s="17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topLeftCell="A7" workbookViewId="0">
      <selection activeCell="E32" sqref="E32"/>
    </sheetView>
  </sheetViews>
  <sheetFormatPr defaultRowHeight="11.25" x14ac:dyDescent="0.15"/>
  <cols>
    <col min="1" max="1" width="37" style="24" customWidth="1"/>
    <col min="2" max="2" width="13.85546875" style="24" customWidth="1"/>
    <col min="3" max="3" width="14.5703125" style="24" customWidth="1"/>
    <col min="4" max="4" width="13.28515625" style="24" customWidth="1"/>
    <col min="5" max="5" width="15.28515625" style="24" customWidth="1"/>
    <col min="6" max="6" width="7.28515625" style="24" customWidth="1"/>
    <col min="7" max="7" width="6.140625" style="24" customWidth="1"/>
    <col min="8" max="16384" width="9.140625" style="24"/>
  </cols>
  <sheetData>
    <row r="1" spans="1:7" ht="15.75" customHeight="1" x14ac:dyDescent="0.15">
      <c r="A1" s="259" t="s">
        <v>241</v>
      </c>
      <c r="B1" s="260"/>
      <c r="C1" s="260"/>
      <c r="D1" s="260"/>
      <c r="E1" s="260"/>
      <c r="F1" s="260"/>
      <c r="G1" s="144"/>
    </row>
    <row r="2" spans="1:7" ht="36.75" thickBot="1" x14ac:dyDescent="0.2">
      <c r="A2" s="146" t="s">
        <v>0</v>
      </c>
      <c r="B2" s="147" t="s">
        <v>242</v>
      </c>
      <c r="C2" s="147" t="s">
        <v>243</v>
      </c>
      <c r="D2" s="147" t="s">
        <v>244</v>
      </c>
      <c r="E2" s="147" t="s">
        <v>245</v>
      </c>
      <c r="F2" s="147" t="s">
        <v>3</v>
      </c>
      <c r="G2" s="147" t="s">
        <v>4</v>
      </c>
    </row>
    <row r="3" spans="1:7" ht="12" x14ac:dyDescent="0.2">
      <c r="A3" s="134" t="s">
        <v>126</v>
      </c>
      <c r="B3" s="26">
        <v>21481.25</v>
      </c>
      <c r="C3" s="26">
        <v>27801.18</v>
      </c>
      <c r="D3" s="26">
        <v>74734.83</v>
      </c>
      <c r="E3" s="26">
        <v>141505.26999999999</v>
      </c>
      <c r="F3" s="154">
        <f t="shared" ref="F3:F11" si="0">E3/B3*100</f>
        <v>658.73852778585967</v>
      </c>
      <c r="G3" s="154">
        <f t="shared" ref="G3:G11" si="1">E3/D3*100</f>
        <v>189.34313492116058</v>
      </c>
    </row>
    <row r="4" spans="1:7" ht="12" x14ac:dyDescent="0.2">
      <c r="A4" s="134" t="s">
        <v>162</v>
      </c>
      <c r="B4" s="26">
        <v>0</v>
      </c>
      <c r="C4" s="26">
        <v>0</v>
      </c>
      <c r="D4" s="26">
        <v>0</v>
      </c>
      <c r="E4" s="26">
        <v>0</v>
      </c>
      <c r="F4" s="154" t="e">
        <f t="shared" si="0"/>
        <v>#DIV/0!</v>
      </c>
      <c r="G4" s="154" t="e">
        <f t="shared" si="1"/>
        <v>#DIV/0!</v>
      </c>
    </row>
    <row r="5" spans="1:7" ht="24" x14ac:dyDescent="0.2">
      <c r="A5" s="134" t="s">
        <v>125</v>
      </c>
      <c r="B5" s="26">
        <v>11865.42</v>
      </c>
      <c r="C5" s="26">
        <v>9224.23</v>
      </c>
      <c r="D5" s="26">
        <v>22526.98</v>
      </c>
      <c r="E5" s="26">
        <v>15418.47</v>
      </c>
      <c r="F5" s="154">
        <f t="shared" si="0"/>
        <v>129.94457844728632</v>
      </c>
      <c r="G5" s="154">
        <f t="shared" si="1"/>
        <v>68.444460819870216</v>
      </c>
    </row>
    <row r="6" spans="1:7" ht="24" x14ac:dyDescent="0.2">
      <c r="A6" s="134" t="s">
        <v>127</v>
      </c>
      <c r="B6" s="26">
        <v>9493.31</v>
      </c>
      <c r="C6" s="26">
        <v>13935.93</v>
      </c>
      <c r="D6" s="26">
        <v>20535.349999999999</v>
      </c>
      <c r="E6" s="26">
        <v>18281.990000000002</v>
      </c>
      <c r="F6" s="154">
        <f t="shared" si="0"/>
        <v>192.57761518374522</v>
      </c>
      <c r="G6" s="154">
        <f t="shared" si="1"/>
        <v>89.026921868874908</v>
      </c>
    </row>
    <row r="7" spans="1:7" ht="12" x14ac:dyDescent="0.2">
      <c r="A7" s="134" t="s">
        <v>128</v>
      </c>
      <c r="B7" s="26">
        <v>22069.06</v>
      </c>
      <c r="C7" s="26">
        <v>19702.490000000002</v>
      </c>
      <c r="D7" s="26">
        <v>21234.81</v>
      </c>
      <c r="E7" s="26">
        <v>5624.66</v>
      </c>
      <c r="F7" s="154">
        <f t="shared" si="0"/>
        <v>25.486631510358844</v>
      </c>
      <c r="G7" s="154">
        <f t="shared" si="1"/>
        <v>26.487922425489092</v>
      </c>
    </row>
    <row r="8" spans="1:7" ht="12" x14ac:dyDescent="0.2">
      <c r="A8" s="134" t="s">
        <v>129</v>
      </c>
      <c r="B8" s="26">
        <v>410800.09</v>
      </c>
      <c r="C8" s="26">
        <v>412827.12</v>
      </c>
      <c r="D8" s="26">
        <v>692437.12</v>
      </c>
      <c r="E8" s="26">
        <v>497380.16</v>
      </c>
      <c r="F8" s="154">
        <f t="shared" si="0"/>
        <v>121.07596178958966</v>
      </c>
      <c r="G8" s="154">
        <f t="shared" si="1"/>
        <v>71.830372121009333</v>
      </c>
    </row>
    <row r="9" spans="1:7" ht="12" x14ac:dyDescent="0.2">
      <c r="A9" s="134" t="s">
        <v>130</v>
      </c>
      <c r="B9" s="26">
        <v>2054737.88</v>
      </c>
      <c r="C9" s="169">
        <v>2067442.02</v>
      </c>
      <c r="D9" s="169">
        <v>2193428.7799999998</v>
      </c>
      <c r="E9" s="169">
        <v>2348050.2599999998</v>
      </c>
      <c r="F9" s="154">
        <f t="shared" si="0"/>
        <v>114.27492931604493</v>
      </c>
      <c r="G9" s="154">
        <f t="shared" si="1"/>
        <v>107.04930478754819</v>
      </c>
    </row>
    <row r="10" spans="1:7" ht="12" x14ac:dyDescent="0.2">
      <c r="A10" s="134" t="s">
        <v>187</v>
      </c>
      <c r="B10" s="168">
        <v>56710.49</v>
      </c>
      <c r="C10" s="172">
        <v>58673.15</v>
      </c>
      <c r="D10" s="172">
        <v>58673.15</v>
      </c>
      <c r="E10" s="171">
        <v>59522.58</v>
      </c>
      <c r="F10" s="154">
        <f t="shared" si="0"/>
        <v>104.95867695729662</v>
      </c>
      <c r="G10" s="154">
        <f t="shared" si="1"/>
        <v>101.44773205461102</v>
      </c>
    </row>
    <row r="11" spans="1:7" ht="12" x14ac:dyDescent="0.2">
      <c r="A11" s="134" t="s">
        <v>131</v>
      </c>
      <c r="B11" s="26">
        <v>57315.76</v>
      </c>
      <c r="C11" s="170">
        <v>10277.73</v>
      </c>
      <c r="D11" s="170">
        <v>22064.41</v>
      </c>
      <c r="E11" s="170">
        <v>44962.59</v>
      </c>
      <c r="F11" s="154">
        <f t="shared" si="0"/>
        <v>78.447167061904082</v>
      </c>
      <c r="G11" s="154">
        <f t="shared" si="1"/>
        <v>203.77880033955131</v>
      </c>
    </row>
    <row r="12" spans="1:7" ht="12" x14ac:dyDescent="0.2">
      <c r="A12" s="134" t="s">
        <v>132</v>
      </c>
      <c r="B12" s="26">
        <v>0</v>
      </c>
      <c r="C12" s="26">
        <v>0</v>
      </c>
      <c r="D12" s="26">
        <v>0</v>
      </c>
      <c r="E12" s="26">
        <v>0</v>
      </c>
      <c r="F12" s="154">
        <v>0</v>
      </c>
      <c r="G12" s="154">
        <v>0</v>
      </c>
    </row>
    <row r="13" spans="1:7" ht="12" x14ac:dyDescent="0.2">
      <c r="A13" s="134" t="s">
        <v>133</v>
      </c>
      <c r="B13" s="26">
        <v>0</v>
      </c>
      <c r="C13" s="26">
        <v>0</v>
      </c>
      <c r="D13" s="26">
        <v>0</v>
      </c>
      <c r="E13" s="26">
        <v>0</v>
      </c>
      <c r="F13" s="154">
        <v>0</v>
      </c>
      <c r="G13" s="154">
        <v>0</v>
      </c>
    </row>
    <row r="14" spans="1:7" ht="12" x14ac:dyDescent="0.2">
      <c r="A14" s="142" t="s">
        <v>135</v>
      </c>
      <c r="B14" s="26">
        <v>0</v>
      </c>
      <c r="C14" s="26">
        <v>0</v>
      </c>
      <c r="D14" s="26">
        <v>0</v>
      </c>
      <c r="E14" s="26">
        <v>0</v>
      </c>
      <c r="F14" s="154">
        <v>0</v>
      </c>
      <c r="G14" s="154">
        <v>0</v>
      </c>
    </row>
    <row r="15" spans="1:7" ht="12" x14ac:dyDescent="0.2">
      <c r="A15" s="140" t="s">
        <v>134</v>
      </c>
      <c r="B15" s="26">
        <f>SUM(B3:B14)</f>
        <v>2644473.2599999998</v>
      </c>
      <c r="C15" s="26">
        <f>SUM(C3:C14)</f>
        <v>2619883.85</v>
      </c>
      <c r="D15" s="26">
        <f>SUM(D3:D14)</f>
        <v>3105635.4299999997</v>
      </c>
      <c r="E15" s="26">
        <f>SUM(E3:E14)</f>
        <v>3130745.9799999995</v>
      </c>
      <c r="F15" s="154">
        <f>E15/B15*100</f>
        <v>118.38826383141419</v>
      </c>
      <c r="G15" s="154">
        <f>E15/D15*100</f>
        <v>100.80854789836036</v>
      </c>
    </row>
    <row r="16" spans="1:7" x14ac:dyDescent="0.15">
      <c r="A16" s="143"/>
      <c r="B16" s="144"/>
      <c r="C16" s="144"/>
      <c r="D16" s="144"/>
      <c r="E16" s="144"/>
      <c r="F16" s="144"/>
      <c r="G16" s="144"/>
    </row>
    <row r="17" spans="1:13" ht="15" customHeight="1" x14ac:dyDescent="0.15">
      <c r="A17" s="143"/>
      <c r="B17" s="144"/>
      <c r="C17" s="144"/>
      <c r="D17" s="144"/>
      <c r="E17" s="144"/>
      <c r="F17" s="144"/>
      <c r="G17" s="144"/>
    </row>
    <row r="18" spans="1:13" ht="27" customHeight="1" thickBot="1" x14ac:dyDescent="0.25">
      <c r="A18" s="145" t="s">
        <v>248</v>
      </c>
      <c r="B18" s="148"/>
      <c r="C18" s="144"/>
      <c r="D18" s="144"/>
      <c r="E18" s="144"/>
      <c r="F18" s="144"/>
      <c r="G18" s="144"/>
    </row>
    <row r="19" spans="1:13" ht="16.5" hidden="1" customHeight="1" thickBot="1" x14ac:dyDescent="0.2">
      <c r="A19" s="143"/>
      <c r="B19" s="144"/>
      <c r="C19" s="144"/>
      <c r="D19" s="144"/>
      <c r="E19" s="144"/>
      <c r="F19" s="144"/>
      <c r="G19" s="144"/>
      <c r="M19" s="44"/>
    </row>
    <row r="20" spans="1:13" ht="45.75" thickBot="1" x14ac:dyDescent="0.2">
      <c r="A20" s="141" t="s">
        <v>0</v>
      </c>
      <c r="B20" s="23" t="s">
        <v>246</v>
      </c>
      <c r="C20" s="23" t="s">
        <v>243</v>
      </c>
      <c r="D20" s="23" t="s">
        <v>244</v>
      </c>
      <c r="E20" s="23" t="s">
        <v>247</v>
      </c>
      <c r="F20" s="23" t="s">
        <v>3</v>
      </c>
      <c r="G20" s="23" t="s">
        <v>4</v>
      </c>
    </row>
    <row r="21" spans="1:13" ht="12" x14ac:dyDescent="0.2">
      <c r="A21" s="134" t="s">
        <v>126</v>
      </c>
      <c r="B21" s="26">
        <v>21481.25</v>
      </c>
      <c r="C21" s="26">
        <v>27801.18</v>
      </c>
      <c r="D21" s="26">
        <v>74734.83</v>
      </c>
      <c r="E21" s="26">
        <v>141505.26999999999</v>
      </c>
      <c r="F21" s="55">
        <f t="shared" ref="F21:F26" si="2">E21/B21*100</f>
        <v>658.73852778585967</v>
      </c>
      <c r="G21" s="55">
        <f t="shared" ref="G21:G29" si="3">E21/D21*100</f>
        <v>189.34313492116058</v>
      </c>
    </row>
    <row r="22" spans="1:13" ht="12" x14ac:dyDescent="0.2">
      <c r="A22" s="134" t="s">
        <v>189</v>
      </c>
      <c r="B22" s="26">
        <v>0</v>
      </c>
      <c r="C22" s="26">
        <v>0</v>
      </c>
      <c r="D22" s="26">
        <v>0</v>
      </c>
      <c r="E22" s="26">
        <v>0</v>
      </c>
      <c r="F22" s="55" t="e">
        <f t="shared" si="2"/>
        <v>#DIV/0!</v>
      </c>
      <c r="G22" s="55" t="e">
        <f t="shared" si="3"/>
        <v>#DIV/0!</v>
      </c>
    </row>
    <row r="23" spans="1:13" ht="24" x14ac:dyDescent="0.2">
      <c r="A23" s="134" t="s">
        <v>125</v>
      </c>
      <c r="B23" s="26">
        <v>9995.3700000000008</v>
      </c>
      <c r="C23" s="26">
        <v>9224.23</v>
      </c>
      <c r="D23" s="26">
        <v>22526.98</v>
      </c>
      <c r="E23" s="26">
        <v>15418.47</v>
      </c>
      <c r="F23" s="55">
        <f t="shared" si="2"/>
        <v>154.2561205838303</v>
      </c>
      <c r="G23" s="55">
        <f t="shared" si="3"/>
        <v>68.444460819870216</v>
      </c>
    </row>
    <row r="24" spans="1:13" ht="24" x14ac:dyDescent="0.2">
      <c r="A24" s="134" t="s">
        <v>127</v>
      </c>
      <c r="B24" s="26">
        <v>8657.16</v>
      </c>
      <c r="C24" s="26">
        <v>13935.93</v>
      </c>
      <c r="D24" s="26">
        <v>20535.349999999999</v>
      </c>
      <c r="E24" s="26">
        <v>18281.990000000002</v>
      </c>
      <c r="F24" s="55">
        <f t="shared" si="2"/>
        <v>211.17768413659911</v>
      </c>
      <c r="G24" s="110">
        <f t="shared" si="3"/>
        <v>89.026921868874908</v>
      </c>
    </row>
    <row r="25" spans="1:13" ht="12" x14ac:dyDescent="0.2">
      <c r="A25" s="134" t="s">
        <v>128</v>
      </c>
      <c r="B25" s="26">
        <v>6340.46</v>
      </c>
      <c r="C25" s="26">
        <v>19702.490000000002</v>
      </c>
      <c r="D25" s="26">
        <v>21234.81</v>
      </c>
      <c r="E25" s="26">
        <v>5624.66</v>
      </c>
      <c r="F25" s="55">
        <f t="shared" si="2"/>
        <v>88.710598284667043</v>
      </c>
      <c r="G25" s="55">
        <f t="shared" si="3"/>
        <v>26.487922425489092</v>
      </c>
    </row>
    <row r="26" spans="1:13" ht="12" x14ac:dyDescent="0.2">
      <c r="A26" s="134" t="s">
        <v>129</v>
      </c>
      <c r="B26" s="26">
        <v>502304.43</v>
      </c>
      <c r="C26" s="26">
        <v>412827.12</v>
      </c>
      <c r="D26" s="26">
        <v>692437.12</v>
      </c>
      <c r="E26" s="26">
        <v>497380.16</v>
      </c>
      <c r="F26" s="110">
        <f t="shared" si="2"/>
        <v>99.019664230315456</v>
      </c>
      <c r="G26" s="55">
        <f t="shared" si="3"/>
        <v>71.830372121009333</v>
      </c>
    </row>
    <row r="27" spans="1:13" ht="12" x14ac:dyDescent="0.2">
      <c r="A27" s="134" t="s">
        <v>130</v>
      </c>
      <c r="B27" s="26">
        <v>2090543.09</v>
      </c>
      <c r="C27" s="169">
        <v>2067442.02</v>
      </c>
      <c r="D27" s="169">
        <v>2193428.7799999998</v>
      </c>
      <c r="E27" s="169">
        <v>2306482.37</v>
      </c>
      <c r="F27" s="55">
        <v>114.55</v>
      </c>
      <c r="G27" s="55">
        <f t="shared" si="3"/>
        <v>105.15419470332657</v>
      </c>
    </row>
    <row r="28" spans="1:13" ht="12" x14ac:dyDescent="0.2">
      <c r="A28" s="134" t="s">
        <v>188</v>
      </c>
      <c r="B28" s="26">
        <v>56276.97</v>
      </c>
      <c r="C28" s="172">
        <v>58673.15</v>
      </c>
      <c r="D28" s="172">
        <v>58673.15</v>
      </c>
      <c r="E28" s="171">
        <v>59420.04</v>
      </c>
      <c r="F28" s="55">
        <f>E28/B28*100</f>
        <v>105.58500217762257</v>
      </c>
      <c r="G28" s="55">
        <f t="shared" si="3"/>
        <v>101.27296727719579</v>
      </c>
    </row>
    <row r="29" spans="1:13" ht="12" x14ac:dyDescent="0.2">
      <c r="A29" s="134" t="s">
        <v>131</v>
      </c>
      <c r="B29" s="26">
        <v>57315.76</v>
      </c>
      <c r="C29" s="170">
        <v>10277.73</v>
      </c>
      <c r="D29" s="170">
        <v>22064.41</v>
      </c>
      <c r="E29" s="170">
        <v>44962.59</v>
      </c>
      <c r="F29" s="55">
        <f>E29/B29*100</f>
        <v>78.447167061904082</v>
      </c>
      <c r="G29" s="55">
        <f t="shared" si="3"/>
        <v>203.77880033955131</v>
      </c>
    </row>
    <row r="30" spans="1:13" ht="12" x14ac:dyDescent="0.2">
      <c r="A30" s="134" t="s">
        <v>132</v>
      </c>
      <c r="B30" s="26">
        <v>0</v>
      </c>
      <c r="C30" s="26">
        <v>0</v>
      </c>
      <c r="D30" s="26">
        <v>0</v>
      </c>
      <c r="E30" s="26">
        <v>0</v>
      </c>
      <c r="F30" s="55">
        <v>0</v>
      </c>
      <c r="G30" s="55">
        <v>0</v>
      </c>
    </row>
    <row r="31" spans="1:13" ht="12" x14ac:dyDescent="0.2">
      <c r="A31" s="134" t="s">
        <v>133</v>
      </c>
      <c r="B31" s="26">
        <v>0</v>
      </c>
      <c r="C31" s="26">
        <v>0</v>
      </c>
      <c r="D31" s="26">
        <v>0</v>
      </c>
      <c r="E31" s="26">
        <v>0</v>
      </c>
      <c r="F31" s="55">
        <v>0</v>
      </c>
      <c r="G31" s="55">
        <v>0</v>
      </c>
    </row>
    <row r="32" spans="1:13" ht="12" x14ac:dyDescent="0.2">
      <c r="A32" s="142" t="s">
        <v>135</v>
      </c>
      <c r="B32" s="26">
        <v>0</v>
      </c>
      <c r="C32" s="26">
        <v>0</v>
      </c>
      <c r="D32" s="26">
        <v>0</v>
      </c>
      <c r="E32" s="26">
        <v>0</v>
      </c>
      <c r="F32" s="55">
        <v>0</v>
      </c>
      <c r="G32" s="55">
        <v>0</v>
      </c>
    </row>
    <row r="33" spans="1:7" ht="12" x14ac:dyDescent="0.2">
      <c r="A33" s="140" t="s">
        <v>158</v>
      </c>
      <c r="B33" s="26">
        <f>SUM(B21:B32)</f>
        <v>2752914.49</v>
      </c>
      <c r="C33" s="26">
        <f>SUM(C21:C32)</f>
        <v>2619883.85</v>
      </c>
      <c r="D33" s="26">
        <f>SUM(D21:D32)</f>
        <v>3105635.4299999997</v>
      </c>
      <c r="E33" s="26">
        <f>SUM(E21:E32)</f>
        <v>3089075.55</v>
      </c>
      <c r="F33" s="55">
        <f>E33/B33*100</f>
        <v>112.21109704718796</v>
      </c>
      <c r="G33" s="55">
        <f>E33/D33*100</f>
        <v>99.466779653528107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U145"/>
  <sheetViews>
    <sheetView tabSelected="1" topLeftCell="A10" workbookViewId="0">
      <selection activeCell="C143" sqref="C143"/>
    </sheetView>
  </sheetViews>
  <sheetFormatPr defaultRowHeight="12.75" x14ac:dyDescent="0.2"/>
  <cols>
    <col min="1" max="1" width="37.7109375" style="24" customWidth="1"/>
    <col min="2" max="2" width="14.5703125" style="24" hidden="1" customWidth="1"/>
    <col min="3" max="3" width="12.7109375" style="98" customWidth="1"/>
    <col min="4" max="4" width="14.85546875" style="68" customWidth="1"/>
    <col min="5" max="5" width="14" style="72" customWidth="1"/>
    <col min="6" max="6" width="8.7109375" style="61" customWidth="1"/>
    <col min="7" max="16384" width="9.140625" style="24"/>
  </cols>
  <sheetData>
    <row r="1" spans="1:6" ht="13.5" thickBot="1" x14ac:dyDescent="0.2">
      <c r="A1" s="261" t="s">
        <v>250</v>
      </c>
      <c r="B1" s="262"/>
      <c r="C1" s="262"/>
      <c r="D1" s="262"/>
      <c r="E1" s="262"/>
      <c r="F1" s="263"/>
    </row>
    <row r="2" spans="1:6" ht="25.5" x14ac:dyDescent="0.15">
      <c r="A2" s="131" t="s">
        <v>0</v>
      </c>
      <c r="B2" s="40" t="s">
        <v>123</v>
      </c>
      <c r="C2" s="107" t="s">
        <v>230</v>
      </c>
      <c r="D2" s="62" t="s">
        <v>231</v>
      </c>
      <c r="E2" s="62" t="s">
        <v>249</v>
      </c>
      <c r="F2" s="59" t="s">
        <v>156</v>
      </c>
    </row>
    <row r="3" spans="1:6" x14ac:dyDescent="0.15">
      <c r="A3" s="41">
        <v>1</v>
      </c>
      <c r="B3" s="41">
        <v>2</v>
      </c>
      <c r="C3" s="97">
        <v>2</v>
      </c>
      <c r="D3" s="63">
        <v>3</v>
      </c>
      <c r="E3" s="60">
        <v>4</v>
      </c>
      <c r="F3" s="60">
        <v>5</v>
      </c>
    </row>
    <row r="4" spans="1:6" ht="24" x14ac:dyDescent="0.2">
      <c r="A4" s="132" t="s">
        <v>192</v>
      </c>
      <c r="B4" s="42"/>
      <c r="C4" s="95"/>
      <c r="D4" s="64"/>
      <c r="E4" s="42"/>
      <c r="F4" s="43"/>
    </row>
    <row r="5" spans="1:6" x14ac:dyDescent="0.2">
      <c r="A5" s="133" t="s">
        <v>191</v>
      </c>
      <c r="B5" s="31"/>
      <c r="C5" s="31">
        <v>2618883.85</v>
      </c>
      <c r="D5" s="65">
        <v>3105635.43</v>
      </c>
      <c r="E5" s="31">
        <v>3089002.3659999999</v>
      </c>
      <c r="F5" s="32">
        <v>99.95</v>
      </c>
    </row>
    <row r="6" spans="1:6" x14ac:dyDescent="0.2">
      <c r="A6" s="134" t="s">
        <v>190</v>
      </c>
      <c r="B6" s="26"/>
      <c r="C6" s="38"/>
      <c r="D6" s="66"/>
      <c r="E6" s="26"/>
      <c r="F6" s="27"/>
    </row>
    <row r="7" spans="1:6" ht="24" x14ac:dyDescent="0.2">
      <c r="A7" s="135" t="s">
        <v>79</v>
      </c>
      <c r="B7" s="28"/>
      <c r="C7" s="80">
        <f>C8+C12+C18+C27+C32</f>
        <v>385025.973</v>
      </c>
      <c r="D7" s="67">
        <v>2641115.0099999998</v>
      </c>
      <c r="E7" s="67">
        <v>2713023.77</v>
      </c>
      <c r="F7" s="67">
        <v>99.95</v>
      </c>
    </row>
    <row r="8" spans="1:6" s="4" customFormat="1" x14ac:dyDescent="0.2">
      <c r="A8" s="134" t="s">
        <v>80</v>
      </c>
      <c r="B8" s="5"/>
      <c r="C8" s="26">
        <f>SUM(C9:C11)</f>
        <v>3318.07</v>
      </c>
      <c r="D8" s="26">
        <f>SUM(D9:D11)</f>
        <v>2973.65</v>
      </c>
      <c r="E8" s="26">
        <f>SUM(E9:E12)</f>
        <v>117424.67</v>
      </c>
      <c r="F8" s="69">
        <f>E8/D8</f>
        <v>39.488396415179999</v>
      </c>
    </row>
    <row r="9" spans="1:6" s="44" customFormat="1" x14ac:dyDescent="0.2">
      <c r="A9" s="136" t="s">
        <v>81</v>
      </c>
      <c r="B9" s="21"/>
      <c r="C9" s="58">
        <v>2654.46</v>
      </c>
      <c r="D9" s="58">
        <v>2590</v>
      </c>
      <c r="E9" s="58">
        <v>24106.71</v>
      </c>
      <c r="F9" s="69">
        <f>E9/D9*100</f>
        <v>930.76100386100381</v>
      </c>
    </row>
    <row r="10" spans="1:6" s="4" customFormat="1" x14ac:dyDescent="0.2">
      <c r="A10" s="136" t="s">
        <v>82</v>
      </c>
      <c r="B10" s="33"/>
      <c r="C10" s="58">
        <v>0</v>
      </c>
      <c r="D10" s="58">
        <v>0</v>
      </c>
      <c r="E10" s="58">
        <v>0</v>
      </c>
      <c r="F10" s="69">
        <v>0</v>
      </c>
    </row>
    <row r="11" spans="1:6" s="4" customFormat="1" x14ac:dyDescent="0.2">
      <c r="A11" s="136" t="s">
        <v>83</v>
      </c>
      <c r="B11" s="33"/>
      <c r="C11" s="58">
        <v>663.61</v>
      </c>
      <c r="D11" s="58">
        <v>383.65</v>
      </c>
      <c r="E11" s="58">
        <v>3450.18</v>
      </c>
      <c r="F11" s="69">
        <f>E11/D11*100</f>
        <v>899.30405317346538</v>
      </c>
    </row>
    <row r="12" spans="1:6" s="4" customFormat="1" x14ac:dyDescent="0.2">
      <c r="A12" s="134" t="s">
        <v>84</v>
      </c>
      <c r="B12" s="33"/>
      <c r="C12" s="26">
        <f>SUM(C13:C17)</f>
        <v>90255.853000000017</v>
      </c>
      <c r="D12" s="26">
        <f>SUM(D13:D17)</f>
        <v>94034.180000000008</v>
      </c>
      <c r="E12" s="26">
        <f>SUM(E13:E17)</f>
        <v>89867.78</v>
      </c>
      <c r="F12" s="69">
        <f t="shared" ref="F12:F25" si="0">E12/D12*100</f>
        <v>95.569270663071649</v>
      </c>
    </row>
    <row r="13" spans="1:6" s="4" customFormat="1" x14ac:dyDescent="0.2">
      <c r="A13" s="136" t="s">
        <v>85</v>
      </c>
      <c r="B13" s="33"/>
      <c r="C13" s="58">
        <v>9525.51</v>
      </c>
      <c r="D13" s="58">
        <v>7806.75</v>
      </c>
      <c r="E13" s="58">
        <v>6627.55</v>
      </c>
      <c r="F13" s="69">
        <f t="shared" si="0"/>
        <v>84.895122810388443</v>
      </c>
    </row>
    <row r="14" spans="1:6" s="4" customFormat="1" x14ac:dyDescent="0.2">
      <c r="A14" s="136" t="s">
        <v>86</v>
      </c>
      <c r="B14" s="33"/>
      <c r="C14" s="58">
        <v>300.29000000000002</v>
      </c>
      <c r="D14" s="58">
        <v>943.69</v>
      </c>
      <c r="E14" s="58">
        <v>755.17</v>
      </c>
      <c r="F14" s="69">
        <f t="shared" si="0"/>
        <v>80.023100806408877</v>
      </c>
    </row>
    <row r="15" spans="1:6" s="4" customFormat="1" x14ac:dyDescent="0.2">
      <c r="A15" s="136" t="s">
        <v>87</v>
      </c>
      <c r="B15" s="33"/>
      <c r="C15" s="58">
        <v>76979.263000000006</v>
      </c>
      <c r="D15" s="58">
        <v>82945.22</v>
      </c>
      <c r="E15" s="58">
        <v>81548.28</v>
      </c>
      <c r="F15" s="69">
        <f t="shared" si="0"/>
        <v>98.315828205651869</v>
      </c>
    </row>
    <row r="16" spans="1:6" s="4" customFormat="1" x14ac:dyDescent="0.2">
      <c r="A16" s="136" t="s">
        <v>88</v>
      </c>
      <c r="B16" s="5"/>
      <c r="C16" s="58">
        <v>3318.07</v>
      </c>
      <c r="D16" s="58">
        <v>2338.52</v>
      </c>
      <c r="E16" s="58">
        <v>936.78</v>
      </c>
      <c r="F16" s="69">
        <f t="shared" si="0"/>
        <v>40.058669585891934</v>
      </c>
    </row>
    <row r="17" spans="1:6" x14ac:dyDescent="0.2">
      <c r="A17" s="136" t="s">
        <v>89</v>
      </c>
      <c r="B17" s="35"/>
      <c r="C17" s="58">
        <v>132.72</v>
      </c>
      <c r="D17" s="58">
        <v>0</v>
      </c>
      <c r="E17" s="58">
        <v>0</v>
      </c>
      <c r="F17" s="69" t="e">
        <f t="shared" si="0"/>
        <v>#DIV/0!</v>
      </c>
    </row>
    <row r="18" spans="1:6" s="8" customFormat="1" x14ac:dyDescent="0.2">
      <c r="A18" s="134" t="s">
        <v>90</v>
      </c>
      <c r="B18" s="33"/>
      <c r="C18" s="26">
        <f>SUM(C19:C26)</f>
        <v>288731.23</v>
      </c>
      <c r="D18" s="26">
        <f>SUM(D19:D26)</f>
        <v>458523.14999999997</v>
      </c>
      <c r="E18" s="26">
        <f>SUM(E19:E26)</f>
        <v>432127.47</v>
      </c>
      <c r="F18" s="69">
        <f t="shared" si="0"/>
        <v>94.243326645557588</v>
      </c>
    </row>
    <row r="19" spans="1:6" s="37" customFormat="1" x14ac:dyDescent="0.2">
      <c r="A19" s="136" t="s">
        <v>91</v>
      </c>
      <c r="B19" s="33"/>
      <c r="C19" s="58">
        <v>2654.46</v>
      </c>
      <c r="D19" s="58">
        <v>1944.55</v>
      </c>
      <c r="E19" s="58">
        <v>1894.57</v>
      </c>
      <c r="F19" s="69">
        <f t="shared" si="0"/>
        <v>97.4297395284256</v>
      </c>
    </row>
    <row r="20" spans="1:6" s="37" customFormat="1" x14ac:dyDescent="0.2">
      <c r="A20" s="136" t="s">
        <v>92</v>
      </c>
      <c r="B20" s="33"/>
      <c r="C20" s="58">
        <v>1327.23</v>
      </c>
      <c r="D20" s="58">
        <v>3040.18</v>
      </c>
      <c r="E20" s="58">
        <v>1288.24</v>
      </c>
      <c r="F20" s="69">
        <f t="shared" si="0"/>
        <v>42.373806814070221</v>
      </c>
    </row>
    <row r="21" spans="1:6" x14ac:dyDescent="0.2">
      <c r="A21" s="136" t="s">
        <v>93</v>
      </c>
      <c r="B21" s="34"/>
      <c r="C21" s="58">
        <v>11101.13</v>
      </c>
      <c r="D21" s="58">
        <v>9613.2800000000007</v>
      </c>
      <c r="E21" s="58">
        <v>9613.2800000000007</v>
      </c>
      <c r="F21" s="69">
        <f t="shared" si="0"/>
        <v>100</v>
      </c>
    </row>
    <row r="22" spans="1:6" s="37" customFormat="1" x14ac:dyDescent="0.2">
      <c r="A22" s="136" t="s">
        <v>94</v>
      </c>
      <c r="B22" s="33"/>
      <c r="C22" s="58">
        <v>260204.92</v>
      </c>
      <c r="D22" s="58">
        <v>430671.06</v>
      </c>
      <c r="E22" s="58">
        <v>408336.73</v>
      </c>
      <c r="F22" s="69">
        <f t="shared" si="0"/>
        <v>94.814062964899477</v>
      </c>
    </row>
    <row r="23" spans="1:6" s="37" customFormat="1" x14ac:dyDescent="0.2">
      <c r="A23" s="136" t="s">
        <v>95</v>
      </c>
      <c r="B23" s="33"/>
      <c r="C23" s="58">
        <v>6529.96</v>
      </c>
      <c r="D23" s="58">
        <v>6434.11</v>
      </c>
      <c r="E23" s="58">
        <v>5690</v>
      </c>
      <c r="F23" s="69">
        <f t="shared" si="0"/>
        <v>88.434919514897942</v>
      </c>
    </row>
    <row r="24" spans="1:6" s="37" customFormat="1" x14ac:dyDescent="0.2">
      <c r="A24" s="136" t="s">
        <v>96</v>
      </c>
      <c r="B24" s="33"/>
      <c r="C24" s="58">
        <v>2262.92</v>
      </c>
      <c r="D24" s="58">
        <v>2262.92</v>
      </c>
      <c r="E24" s="58">
        <v>977.79</v>
      </c>
      <c r="F24" s="69">
        <f t="shared" si="0"/>
        <v>43.209216410655252</v>
      </c>
    </row>
    <row r="25" spans="1:6" s="37" customFormat="1" x14ac:dyDescent="0.2">
      <c r="A25" s="136" t="s">
        <v>97</v>
      </c>
      <c r="B25" s="33"/>
      <c r="C25" s="58">
        <v>4650.6099999999997</v>
      </c>
      <c r="D25" s="58">
        <v>4557.05</v>
      </c>
      <c r="E25" s="58">
        <v>4326.8599999999997</v>
      </c>
      <c r="F25" s="69">
        <f t="shared" si="0"/>
        <v>94.948705851373134</v>
      </c>
    </row>
    <row r="26" spans="1:6" s="37" customFormat="1" x14ac:dyDescent="0.2">
      <c r="A26" s="136" t="s">
        <v>98</v>
      </c>
      <c r="B26" s="33"/>
      <c r="C26" s="58">
        <v>0</v>
      </c>
      <c r="D26" s="58">
        <v>0</v>
      </c>
      <c r="E26" s="58">
        <v>0</v>
      </c>
      <c r="F26" s="69">
        <v>0</v>
      </c>
    </row>
    <row r="27" spans="1:6" s="4" customFormat="1" x14ac:dyDescent="0.2">
      <c r="A27" s="134" t="s">
        <v>99</v>
      </c>
      <c r="B27" s="5"/>
      <c r="C27" s="26">
        <f>SUM(C28:C31)</f>
        <v>2455.37</v>
      </c>
      <c r="D27" s="26">
        <f>D28+D29+D30+D31</f>
        <v>1158.69</v>
      </c>
      <c r="E27" s="26">
        <f>E28+E29+E30+E31</f>
        <v>1158.69</v>
      </c>
      <c r="F27" s="69">
        <f>E27/D27*100</f>
        <v>100</v>
      </c>
    </row>
    <row r="28" spans="1:6" x14ac:dyDescent="0.2">
      <c r="A28" s="136" t="s">
        <v>100</v>
      </c>
      <c r="B28" s="21"/>
      <c r="C28" s="26">
        <v>2256.29</v>
      </c>
      <c r="D28" s="26">
        <v>960.6</v>
      </c>
      <c r="E28" s="26">
        <v>960.6</v>
      </c>
      <c r="F28" s="69">
        <f>E28/D28*100</f>
        <v>100</v>
      </c>
    </row>
    <row r="29" spans="1:6" s="37" customFormat="1" x14ac:dyDescent="0.2">
      <c r="A29" s="136" t="s">
        <v>101</v>
      </c>
      <c r="B29" s="33"/>
      <c r="C29" s="26">
        <v>0</v>
      </c>
      <c r="D29" s="26">
        <v>0</v>
      </c>
      <c r="E29" s="26">
        <v>0</v>
      </c>
      <c r="F29" s="69">
        <v>0</v>
      </c>
    </row>
    <row r="30" spans="1:6" s="37" customFormat="1" x14ac:dyDescent="0.2">
      <c r="A30" s="175" t="s">
        <v>102</v>
      </c>
      <c r="B30" s="176"/>
      <c r="C30" s="169">
        <v>199.08</v>
      </c>
      <c r="D30" s="169">
        <v>198.09</v>
      </c>
      <c r="E30" s="169">
        <v>198.09</v>
      </c>
      <c r="F30" s="69">
        <f>E30/D30*100</f>
        <v>100</v>
      </c>
    </row>
    <row r="31" spans="1:6" s="37" customFormat="1" x14ac:dyDescent="0.2">
      <c r="A31" s="201" t="s">
        <v>103</v>
      </c>
      <c r="B31" s="239"/>
      <c r="C31" s="171">
        <v>0</v>
      </c>
      <c r="D31" s="171">
        <v>0</v>
      </c>
      <c r="E31" s="171">
        <v>0</v>
      </c>
      <c r="F31" s="177">
        <v>0</v>
      </c>
    </row>
    <row r="32" spans="1:6" s="37" customFormat="1" x14ac:dyDescent="0.2">
      <c r="A32" s="205" t="s">
        <v>195</v>
      </c>
      <c r="B32" s="240"/>
      <c r="C32" s="241">
        <f>SUM(C33+0)</f>
        <v>265.45</v>
      </c>
      <c r="D32" s="223">
        <f>SUM(D33+0)</f>
        <v>49.8</v>
      </c>
      <c r="E32" s="224">
        <f>SUM(E33+0)</f>
        <v>49.8</v>
      </c>
      <c r="F32" s="183">
        <f>E32/D32*100</f>
        <v>100</v>
      </c>
    </row>
    <row r="33" spans="1:6" s="37" customFormat="1" x14ac:dyDescent="0.2">
      <c r="A33" s="184" t="s">
        <v>196</v>
      </c>
      <c r="B33" s="185"/>
      <c r="C33" s="186">
        <v>265.45</v>
      </c>
      <c r="D33" s="187">
        <v>49.8</v>
      </c>
      <c r="E33" s="188">
        <v>49.8</v>
      </c>
      <c r="F33" s="183">
        <f>E33/D33*100</f>
        <v>100</v>
      </c>
    </row>
    <row r="34" spans="1:6" s="37" customFormat="1" x14ac:dyDescent="0.2">
      <c r="A34" s="178" t="s">
        <v>197</v>
      </c>
      <c r="B34" s="179"/>
      <c r="C34" s="180">
        <v>0</v>
      </c>
      <c r="D34" s="181">
        <f>SUM(D35:D38)</f>
        <v>25956.48</v>
      </c>
      <c r="E34" s="182">
        <f>SUM(E35:E38)</f>
        <v>25956.48</v>
      </c>
      <c r="F34" s="183">
        <v>0</v>
      </c>
    </row>
    <row r="35" spans="1:6" s="37" customFormat="1" x14ac:dyDescent="0.2">
      <c r="A35" s="173" t="s">
        <v>198</v>
      </c>
      <c r="B35" s="102"/>
      <c r="C35" s="151">
        <v>0</v>
      </c>
      <c r="D35" s="174">
        <v>0</v>
      </c>
      <c r="E35" s="100">
        <v>0</v>
      </c>
      <c r="F35" s="69">
        <v>0</v>
      </c>
    </row>
    <row r="36" spans="1:6" s="37" customFormat="1" x14ac:dyDescent="0.2">
      <c r="A36" s="173" t="s">
        <v>251</v>
      </c>
      <c r="B36" s="102"/>
      <c r="C36" s="151">
        <v>0</v>
      </c>
      <c r="D36" s="174">
        <v>13956.48</v>
      </c>
      <c r="E36" s="100">
        <v>13956.48</v>
      </c>
      <c r="F36" s="69">
        <v>0</v>
      </c>
    </row>
    <row r="37" spans="1:6" s="37" customFormat="1" x14ac:dyDescent="0.2">
      <c r="A37" s="136" t="s">
        <v>193</v>
      </c>
      <c r="B37" s="33"/>
      <c r="C37" s="57">
        <v>0</v>
      </c>
      <c r="D37" s="38">
        <v>0</v>
      </c>
      <c r="E37" s="69">
        <v>0</v>
      </c>
      <c r="F37" s="69">
        <v>0</v>
      </c>
    </row>
    <row r="38" spans="1:6" s="37" customFormat="1" x14ac:dyDescent="0.2">
      <c r="A38" s="136" t="s">
        <v>252</v>
      </c>
      <c r="B38" s="33"/>
      <c r="C38" s="38">
        <v>0</v>
      </c>
      <c r="D38" s="38">
        <v>12000</v>
      </c>
      <c r="E38" s="69">
        <v>12000</v>
      </c>
      <c r="F38" s="69">
        <v>0</v>
      </c>
    </row>
    <row r="39" spans="1:6" x14ac:dyDescent="0.2">
      <c r="A39" s="137" t="s">
        <v>199</v>
      </c>
      <c r="B39" s="83"/>
      <c r="C39" s="93">
        <v>0</v>
      </c>
      <c r="D39" s="82">
        <v>16862.009999999998</v>
      </c>
      <c r="E39" s="85">
        <f>E40+E43</f>
        <v>16780.54</v>
      </c>
      <c r="F39" s="85">
        <v>0</v>
      </c>
    </row>
    <row r="40" spans="1:6" x14ac:dyDescent="0.2">
      <c r="A40" s="135" t="s">
        <v>109</v>
      </c>
      <c r="B40" s="77"/>
      <c r="C40" s="96">
        <f>SUM(C41:C46)</f>
        <v>0</v>
      </c>
      <c r="D40" s="77">
        <f>SUM(D41:D46)</f>
        <v>16862.010000000002</v>
      </c>
      <c r="E40" s="29">
        <f>SUM(E41:E46)</f>
        <v>16780.54</v>
      </c>
      <c r="F40" s="30">
        <v>0</v>
      </c>
    </row>
    <row r="41" spans="1:6" s="37" customFormat="1" x14ac:dyDescent="0.2">
      <c r="A41" s="136" t="s">
        <v>201</v>
      </c>
      <c r="B41" s="33"/>
      <c r="C41" s="38">
        <v>0</v>
      </c>
      <c r="D41" s="21">
        <v>0</v>
      </c>
      <c r="E41" s="69">
        <v>0</v>
      </c>
      <c r="F41" s="70">
        <v>0</v>
      </c>
    </row>
    <row r="42" spans="1:6" x14ac:dyDescent="0.2">
      <c r="A42" s="136" t="s">
        <v>202</v>
      </c>
      <c r="B42" s="38"/>
      <c r="C42" s="38">
        <v>0</v>
      </c>
      <c r="D42" s="38">
        <v>1592</v>
      </c>
      <c r="E42" s="69">
        <v>1510.65</v>
      </c>
      <c r="F42" s="69">
        <v>0</v>
      </c>
    </row>
    <row r="43" spans="1:6" s="37" customFormat="1" x14ac:dyDescent="0.2">
      <c r="A43" s="134" t="s">
        <v>194</v>
      </c>
      <c r="B43" s="33"/>
      <c r="C43" s="56">
        <v>0</v>
      </c>
      <c r="D43" s="21">
        <v>0</v>
      </c>
      <c r="E43" s="70">
        <v>0</v>
      </c>
      <c r="F43" s="70">
        <v>0</v>
      </c>
    </row>
    <row r="44" spans="1:6" s="37" customFormat="1" x14ac:dyDescent="0.2">
      <c r="A44" s="136" t="s">
        <v>104</v>
      </c>
      <c r="B44" s="33"/>
      <c r="C44" s="56">
        <v>0</v>
      </c>
      <c r="D44" s="21">
        <v>0</v>
      </c>
      <c r="E44" s="70">
        <v>0</v>
      </c>
      <c r="F44" s="70">
        <v>0</v>
      </c>
    </row>
    <row r="45" spans="1:6" s="37" customFormat="1" x14ac:dyDescent="0.2">
      <c r="A45" s="136" t="s">
        <v>105</v>
      </c>
      <c r="B45" s="33"/>
      <c r="C45" s="56">
        <v>0</v>
      </c>
      <c r="D45" s="38">
        <v>0</v>
      </c>
      <c r="E45" s="69">
        <v>0</v>
      </c>
      <c r="F45" s="69">
        <v>0</v>
      </c>
    </row>
    <row r="46" spans="1:6" s="37" customFormat="1" x14ac:dyDescent="0.2">
      <c r="A46" s="136" t="s">
        <v>253</v>
      </c>
      <c r="B46" s="33"/>
      <c r="C46" s="56">
        <v>0</v>
      </c>
      <c r="D46" s="38">
        <v>15270.01</v>
      </c>
      <c r="E46" s="69">
        <v>15269.89</v>
      </c>
      <c r="F46" s="69">
        <v>0</v>
      </c>
    </row>
    <row r="47" spans="1:6" s="39" customFormat="1" ht="24" x14ac:dyDescent="0.2">
      <c r="A47" s="137" t="s">
        <v>200</v>
      </c>
      <c r="B47" s="81"/>
      <c r="C47" s="243">
        <f>SUM(C48+C63+C76+C84+C89)</f>
        <v>141022.79</v>
      </c>
      <c r="D47" s="85">
        <v>124293.08</v>
      </c>
      <c r="E47" s="83">
        <v>131155.87</v>
      </c>
      <c r="F47" s="84">
        <v>0</v>
      </c>
    </row>
    <row r="48" spans="1:6" s="39" customFormat="1" x14ac:dyDescent="0.2">
      <c r="A48" s="225" t="s">
        <v>264</v>
      </c>
      <c r="B48" s="242"/>
      <c r="C48" s="244">
        <f>SUM(C49:C61)</f>
        <v>9224.23</v>
      </c>
      <c r="D48" s="226">
        <f>SUM(D49:D61)</f>
        <v>22526.98</v>
      </c>
      <c r="E48" s="227">
        <f>SUM(E49:E61)</f>
        <v>11729.96</v>
      </c>
      <c r="F48" s="228">
        <f>E48/D48*100</f>
        <v>52.070716980260997</v>
      </c>
    </row>
    <row r="49" spans="1:6" s="39" customFormat="1" x14ac:dyDescent="0.2">
      <c r="A49" s="197" t="s">
        <v>254</v>
      </c>
      <c r="B49" s="237"/>
      <c r="C49" s="231">
        <v>597.25</v>
      </c>
      <c r="D49" s="238">
        <v>1000</v>
      </c>
      <c r="E49" s="235">
        <v>610.54999999999995</v>
      </c>
      <c r="F49" s="236">
        <v>0</v>
      </c>
    </row>
    <row r="50" spans="1:6" s="39" customFormat="1" x14ac:dyDescent="0.2">
      <c r="A50" s="229" t="s">
        <v>205</v>
      </c>
      <c r="B50" s="230"/>
      <c r="C50" s="231">
        <v>0</v>
      </c>
      <c r="D50" s="232">
        <v>2000</v>
      </c>
      <c r="E50" s="233">
        <v>2478.59</v>
      </c>
      <c r="F50" s="234">
        <f t="shared" ref="F50:F61" si="1">E50/D50*100</f>
        <v>123.9295</v>
      </c>
    </row>
    <row r="51" spans="1:6" s="39" customFormat="1" x14ac:dyDescent="0.2">
      <c r="A51" s="173" t="s">
        <v>203</v>
      </c>
      <c r="B51" s="73"/>
      <c r="C51" s="231">
        <v>1327.23</v>
      </c>
      <c r="D51" s="189">
        <v>1327.23</v>
      </c>
      <c r="E51" s="189">
        <v>1195.01</v>
      </c>
      <c r="F51" s="152">
        <f t="shared" si="1"/>
        <v>90.037898480293549</v>
      </c>
    </row>
    <row r="52" spans="1:6" s="39" customFormat="1" x14ac:dyDescent="0.2">
      <c r="A52" s="136" t="s">
        <v>204</v>
      </c>
      <c r="B52" s="38"/>
      <c r="C52" s="231">
        <v>3318.07</v>
      </c>
      <c r="D52" s="58">
        <v>3318.07</v>
      </c>
      <c r="E52" s="35">
        <v>1746.85</v>
      </c>
      <c r="F52" s="152">
        <f t="shared" si="1"/>
        <v>52.646568637792448</v>
      </c>
    </row>
    <row r="53" spans="1:6" s="39" customFormat="1" x14ac:dyDescent="0.2">
      <c r="A53" s="136" t="s">
        <v>255</v>
      </c>
      <c r="B53" s="38"/>
      <c r="C53" s="231">
        <v>0</v>
      </c>
      <c r="D53" s="58">
        <v>5000</v>
      </c>
      <c r="E53" s="35">
        <v>2688.84</v>
      </c>
      <c r="F53" s="152">
        <f t="shared" si="1"/>
        <v>53.776800000000001</v>
      </c>
    </row>
    <row r="54" spans="1:6" s="39" customFormat="1" x14ac:dyDescent="0.2">
      <c r="A54" s="136" t="s">
        <v>256</v>
      </c>
      <c r="B54" s="38"/>
      <c r="C54" s="231">
        <v>0</v>
      </c>
      <c r="D54" s="58">
        <v>1500</v>
      </c>
      <c r="E54" s="35">
        <v>565.9</v>
      </c>
      <c r="F54" s="152">
        <f t="shared" si="1"/>
        <v>37.726666666666667</v>
      </c>
    </row>
    <row r="55" spans="1:6" s="39" customFormat="1" x14ac:dyDescent="0.2">
      <c r="A55" s="136" t="s">
        <v>257</v>
      </c>
      <c r="B55" s="38"/>
      <c r="C55" s="231">
        <v>663.61</v>
      </c>
      <c r="D55" s="58">
        <v>663.61</v>
      </c>
      <c r="E55" s="35">
        <v>423.89</v>
      </c>
      <c r="F55" s="152">
        <f t="shared" si="1"/>
        <v>63.876373170988977</v>
      </c>
    </row>
    <row r="56" spans="1:6" s="39" customFormat="1" x14ac:dyDescent="0.2">
      <c r="A56" s="136" t="s">
        <v>258</v>
      </c>
      <c r="B56" s="38"/>
      <c r="C56" s="231">
        <v>0</v>
      </c>
      <c r="D56" s="58">
        <v>1000</v>
      </c>
      <c r="E56" s="35">
        <v>99.53</v>
      </c>
      <c r="F56" s="152">
        <f t="shared" si="1"/>
        <v>9.9530000000000012</v>
      </c>
    </row>
    <row r="57" spans="1:6" s="39" customFormat="1" x14ac:dyDescent="0.2">
      <c r="A57" s="136" t="s">
        <v>259</v>
      </c>
      <c r="B57" s="38"/>
      <c r="C57" s="231">
        <v>0</v>
      </c>
      <c r="D57" s="58">
        <v>2500</v>
      </c>
      <c r="E57" s="35">
        <v>0</v>
      </c>
      <c r="F57" s="152">
        <f t="shared" si="1"/>
        <v>0</v>
      </c>
    </row>
    <row r="58" spans="1:6" s="39" customFormat="1" x14ac:dyDescent="0.2">
      <c r="A58" s="136" t="s">
        <v>260</v>
      </c>
      <c r="B58" s="38"/>
      <c r="C58" s="231">
        <v>1990.84</v>
      </c>
      <c r="D58" s="58">
        <v>1990.84</v>
      </c>
      <c r="E58" s="35">
        <v>1348.8</v>
      </c>
      <c r="F58" s="152">
        <f t="shared" si="1"/>
        <v>67.750296357316515</v>
      </c>
    </row>
    <row r="59" spans="1:6" s="39" customFormat="1" x14ac:dyDescent="0.2">
      <c r="A59" s="136" t="s">
        <v>261</v>
      </c>
      <c r="B59" s="38"/>
      <c r="C59" s="58">
        <v>1327.23</v>
      </c>
      <c r="D59" s="58">
        <v>1327.23</v>
      </c>
      <c r="E59" s="35">
        <v>572</v>
      </c>
      <c r="F59" s="152">
        <f t="shared" si="1"/>
        <v>43.097277789079513</v>
      </c>
    </row>
    <row r="60" spans="1:6" s="39" customFormat="1" x14ac:dyDescent="0.2">
      <c r="A60" s="175" t="s">
        <v>262</v>
      </c>
      <c r="B60" s="190"/>
      <c r="C60" s="191">
        <v>0</v>
      </c>
      <c r="D60" s="191">
        <v>400</v>
      </c>
      <c r="E60" s="192">
        <v>0</v>
      </c>
      <c r="F60" s="152">
        <f t="shared" si="1"/>
        <v>0</v>
      </c>
    </row>
    <row r="61" spans="1:6" s="39" customFormat="1" ht="12" customHeight="1" x14ac:dyDescent="0.2">
      <c r="A61" s="197" t="s">
        <v>263</v>
      </c>
      <c r="B61" s="196"/>
      <c r="C61" s="198">
        <v>0</v>
      </c>
      <c r="D61" s="198">
        <v>500</v>
      </c>
      <c r="E61" s="198">
        <v>0</v>
      </c>
      <c r="F61" s="152">
        <f t="shared" si="1"/>
        <v>0</v>
      </c>
    </row>
    <row r="62" spans="1:6" s="39" customFormat="1" hidden="1" x14ac:dyDescent="0.2">
      <c r="A62" s="193" t="s">
        <v>112</v>
      </c>
      <c r="B62" s="194"/>
      <c r="C62" s="183"/>
      <c r="D62" s="183"/>
      <c r="E62" s="195">
        <v>0</v>
      </c>
      <c r="F62" s="152"/>
    </row>
    <row r="63" spans="1:6" s="37" customFormat="1" ht="24" x14ac:dyDescent="0.2">
      <c r="A63" s="135" t="s">
        <v>265</v>
      </c>
      <c r="B63" s="79"/>
      <c r="C63" s="90">
        <f>SUM(C64:C75)</f>
        <v>5507.99</v>
      </c>
      <c r="D63" s="80">
        <f>SUM(D64:D75)</f>
        <v>21234.81</v>
      </c>
      <c r="E63" s="78">
        <f>SUM(E64:E75)</f>
        <v>5624.66</v>
      </c>
      <c r="F63" s="30">
        <f t="shared" ref="F63:F71" si="2">E63/D63*100</f>
        <v>26.487922425489092</v>
      </c>
    </row>
    <row r="64" spans="1:6" s="37" customFormat="1" x14ac:dyDescent="0.2">
      <c r="A64" s="175" t="s">
        <v>206</v>
      </c>
      <c r="B64" s="33"/>
      <c r="C64" s="69">
        <v>0</v>
      </c>
      <c r="D64" s="70">
        <v>0</v>
      </c>
      <c r="E64" s="69">
        <v>3464.06</v>
      </c>
      <c r="F64" s="69" t="e">
        <f t="shared" si="2"/>
        <v>#DIV/0!</v>
      </c>
    </row>
    <row r="65" spans="1:9" s="37" customFormat="1" x14ac:dyDescent="0.2">
      <c r="A65" s="237" t="s">
        <v>266</v>
      </c>
      <c r="B65" s="33"/>
      <c r="C65" s="69">
        <v>0</v>
      </c>
      <c r="D65" s="69">
        <v>327.76</v>
      </c>
      <c r="E65" s="69">
        <v>1180.2</v>
      </c>
      <c r="F65" s="69">
        <f t="shared" si="2"/>
        <v>360.08054674151822</v>
      </c>
      <c r="I65" s="101"/>
    </row>
    <row r="66" spans="1:9" s="37" customFormat="1" x14ac:dyDescent="0.2">
      <c r="A66" s="193" t="s">
        <v>267</v>
      </c>
      <c r="B66" s="33"/>
      <c r="C66" s="69">
        <v>1327.23</v>
      </c>
      <c r="D66" s="69">
        <v>4000</v>
      </c>
      <c r="E66" s="69">
        <v>558.87</v>
      </c>
      <c r="F66" s="69">
        <f t="shared" si="2"/>
        <v>13.97175</v>
      </c>
      <c r="I66" s="101"/>
    </row>
    <row r="67" spans="1:9" s="37" customFormat="1" x14ac:dyDescent="0.2">
      <c r="A67" s="175" t="s">
        <v>300</v>
      </c>
      <c r="B67" s="33"/>
      <c r="C67" s="69">
        <v>1327.23</v>
      </c>
      <c r="D67" s="69">
        <v>0</v>
      </c>
      <c r="E67" s="69">
        <v>0</v>
      </c>
      <c r="F67" s="69" t="e">
        <f t="shared" si="2"/>
        <v>#DIV/0!</v>
      </c>
      <c r="I67" s="101"/>
    </row>
    <row r="68" spans="1:9" s="37" customFormat="1" x14ac:dyDescent="0.2">
      <c r="A68" s="175" t="s">
        <v>268</v>
      </c>
      <c r="B68" s="33"/>
      <c r="C68" s="69">
        <v>1327.23</v>
      </c>
      <c r="D68" s="69">
        <v>1500</v>
      </c>
      <c r="E68" s="69">
        <v>0</v>
      </c>
      <c r="F68" s="69">
        <f t="shared" si="2"/>
        <v>0</v>
      </c>
      <c r="I68" s="101"/>
    </row>
    <row r="69" spans="1:9" s="37" customFormat="1" x14ac:dyDescent="0.2">
      <c r="A69" s="237" t="s">
        <v>269</v>
      </c>
      <c r="B69" s="5"/>
      <c r="C69" s="69">
        <v>199.08</v>
      </c>
      <c r="D69" s="69">
        <v>265.27999999999997</v>
      </c>
      <c r="E69" s="69">
        <v>421.53</v>
      </c>
      <c r="F69" s="69">
        <f t="shared" si="2"/>
        <v>158.90003015681543</v>
      </c>
    </row>
    <row r="70" spans="1:9" s="37" customFormat="1" x14ac:dyDescent="0.2">
      <c r="A70" s="193" t="s">
        <v>270</v>
      </c>
      <c r="B70" s="5"/>
      <c r="C70" s="69">
        <v>0</v>
      </c>
      <c r="D70" s="69">
        <v>1500</v>
      </c>
      <c r="E70" s="69">
        <v>0</v>
      </c>
      <c r="F70" s="69">
        <f t="shared" si="2"/>
        <v>0</v>
      </c>
    </row>
    <row r="71" spans="1:9" s="37" customFormat="1" x14ac:dyDescent="0.2">
      <c r="A71" s="136" t="s">
        <v>259</v>
      </c>
      <c r="B71" s="5"/>
      <c r="C71" s="69">
        <v>0</v>
      </c>
      <c r="D71" s="69">
        <v>1806.31</v>
      </c>
      <c r="E71" s="69">
        <v>0</v>
      </c>
      <c r="F71" s="69">
        <f t="shared" si="2"/>
        <v>0</v>
      </c>
    </row>
    <row r="72" spans="1:9" s="37" customFormat="1" x14ac:dyDescent="0.2">
      <c r="A72" s="136" t="s">
        <v>271</v>
      </c>
      <c r="B72" s="5"/>
      <c r="C72" s="69">
        <v>0</v>
      </c>
      <c r="D72" s="69">
        <v>4000</v>
      </c>
      <c r="E72" s="69">
        <v>0</v>
      </c>
      <c r="F72" s="69">
        <v>0</v>
      </c>
    </row>
    <row r="73" spans="1:9" s="37" customFormat="1" x14ac:dyDescent="0.2">
      <c r="A73" s="136" t="s">
        <v>302</v>
      </c>
      <c r="B73" s="5"/>
      <c r="C73" s="69">
        <v>663.61</v>
      </c>
      <c r="D73" s="69">
        <v>0</v>
      </c>
      <c r="E73" s="69">
        <v>0</v>
      </c>
      <c r="F73" s="69">
        <v>0</v>
      </c>
    </row>
    <row r="74" spans="1:9" s="37" customFormat="1" x14ac:dyDescent="0.2">
      <c r="A74" s="136" t="s">
        <v>301</v>
      </c>
      <c r="B74" s="5"/>
      <c r="C74" s="69">
        <v>663.61</v>
      </c>
      <c r="D74" s="69">
        <v>0</v>
      </c>
      <c r="E74" s="69">
        <v>0</v>
      </c>
      <c r="F74" s="69">
        <v>0</v>
      </c>
    </row>
    <row r="75" spans="1:9" x14ac:dyDescent="0.2">
      <c r="A75" s="136" t="s">
        <v>272</v>
      </c>
      <c r="B75" s="38"/>
      <c r="C75" s="69">
        <v>0</v>
      </c>
      <c r="D75" s="69">
        <v>7835.46</v>
      </c>
      <c r="E75" s="69">
        <v>0</v>
      </c>
      <c r="F75" s="69">
        <v>0</v>
      </c>
    </row>
    <row r="76" spans="1:9" s="39" customFormat="1" ht="11.25" customHeight="1" x14ac:dyDescent="0.2">
      <c r="A76" s="135" t="s">
        <v>106</v>
      </c>
      <c r="B76" s="79"/>
      <c r="C76" s="80">
        <f>SUM(C77:C82)</f>
        <v>11281.43</v>
      </c>
      <c r="D76" s="80">
        <f>SUM(D78:D83)</f>
        <v>20285.349999999999</v>
      </c>
      <c r="E76" s="90">
        <v>18281.990000000002</v>
      </c>
      <c r="F76" s="29">
        <f t="shared" ref="F76:F85" si="3">E76/D76*100</f>
        <v>90.124104341310371</v>
      </c>
    </row>
    <row r="77" spans="1:9" x14ac:dyDescent="0.2">
      <c r="A77" s="136" t="s">
        <v>207</v>
      </c>
      <c r="B77" s="21"/>
      <c r="C77" s="69">
        <v>0</v>
      </c>
      <c r="D77" s="69">
        <v>250</v>
      </c>
      <c r="E77" s="69">
        <v>300</v>
      </c>
      <c r="F77" s="89">
        <f t="shared" si="3"/>
        <v>120</v>
      </c>
    </row>
    <row r="78" spans="1:9" x14ac:dyDescent="0.2">
      <c r="A78" s="136" t="s">
        <v>273</v>
      </c>
      <c r="B78" s="21"/>
      <c r="C78" s="69">
        <v>0</v>
      </c>
      <c r="D78" s="69">
        <v>400</v>
      </c>
      <c r="E78" s="69">
        <v>400</v>
      </c>
      <c r="F78" s="89">
        <f t="shared" si="3"/>
        <v>100</v>
      </c>
    </row>
    <row r="79" spans="1:9" x14ac:dyDescent="0.2">
      <c r="A79" s="136" t="s">
        <v>274</v>
      </c>
      <c r="B79" s="21"/>
      <c r="C79" s="69">
        <v>0</v>
      </c>
      <c r="D79" s="69">
        <v>250</v>
      </c>
      <c r="E79" s="69">
        <v>300</v>
      </c>
      <c r="F79" s="89">
        <f t="shared" si="3"/>
        <v>120</v>
      </c>
    </row>
    <row r="80" spans="1:9" x14ac:dyDescent="0.2">
      <c r="A80" s="136" t="s">
        <v>275</v>
      </c>
      <c r="B80" s="21"/>
      <c r="C80" s="69">
        <v>3981.68</v>
      </c>
      <c r="D80" s="69">
        <v>3981.68</v>
      </c>
      <c r="E80" s="69">
        <v>3115.88</v>
      </c>
      <c r="F80" s="89">
        <f t="shared" si="3"/>
        <v>78.255409776777654</v>
      </c>
    </row>
    <row r="81" spans="1:6" x14ac:dyDescent="0.2">
      <c r="A81" s="175" t="s">
        <v>276</v>
      </c>
      <c r="B81" s="21"/>
      <c r="C81" s="69">
        <v>6636.14</v>
      </c>
      <c r="D81" s="69">
        <v>7000</v>
      </c>
      <c r="E81" s="69">
        <v>6447.88</v>
      </c>
      <c r="F81" s="89">
        <f t="shared" si="3"/>
        <v>92.112571428571428</v>
      </c>
    </row>
    <row r="82" spans="1:6" s="37" customFormat="1" x14ac:dyDescent="0.2">
      <c r="A82" s="237" t="s">
        <v>268</v>
      </c>
      <c r="B82" s="33"/>
      <c r="C82" s="69">
        <v>663.61</v>
      </c>
      <c r="D82" s="69">
        <v>5999.17</v>
      </c>
      <c r="E82" s="89">
        <v>5999</v>
      </c>
      <c r="F82" s="89">
        <f t="shared" si="3"/>
        <v>99.99716627466799</v>
      </c>
    </row>
    <row r="83" spans="1:6" s="37" customFormat="1" x14ac:dyDescent="0.2">
      <c r="A83" s="237" t="s">
        <v>256</v>
      </c>
      <c r="B83" s="33"/>
      <c r="C83" s="69">
        <v>2654.5</v>
      </c>
      <c r="D83" s="69">
        <v>2654.5</v>
      </c>
      <c r="E83" s="89">
        <v>1719.23</v>
      </c>
      <c r="F83" s="89">
        <f t="shared" si="3"/>
        <v>64.766622716142393</v>
      </c>
    </row>
    <row r="84" spans="1:6" s="37" customFormat="1" x14ac:dyDescent="0.2">
      <c r="A84" s="132" t="s">
        <v>208</v>
      </c>
      <c r="B84" s="79"/>
      <c r="C84" s="80">
        <f>SUM(C85:C88)</f>
        <v>58673.15</v>
      </c>
      <c r="D84" s="67">
        <f>SUM(D85:D88)</f>
        <v>58673.15</v>
      </c>
      <c r="E84" s="90">
        <f>SUM(E85:E88)</f>
        <v>59420.03</v>
      </c>
      <c r="F84" s="90">
        <f t="shared" si="3"/>
        <v>101.27295023362475</v>
      </c>
    </row>
    <row r="85" spans="1:6" s="37" customFormat="1" x14ac:dyDescent="0.2">
      <c r="A85" s="173" t="s">
        <v>209</v>
      </c>
      <c r="B85" s="102"/>
      <c r="C85" s="100">
        <v>13811.42</v>
      </c>
      <c r="D85" s="151">
        <v>13811.42</v>
      </c>
      <c r="E85" s="103">
        <v>14704.7</v>
      </c>
      <c r="F85" s="104">
        <f t="shared" si="3"/>
        <v>106.46769122943186</v>
      </c>
    </row>
    <row r="86" spans="1:6" s="37" customFormat="1" x14ac:dyDescent="0.2">
      <c r="A86" s="173" t="s">
        <v>210</v>
      </c>
      <c r="B86" s="102"/>
      <c r="C86" s="100">
        <v>0</v>
      </c>
      <c r="D86" s="151">
        <v>0</v>
      </c>
      <c r="E86" s="104">
        <v>0</v>
      </c>
      <c r="F86" s="104">
        <f>E86/D87*100</f>
        <v>0</v>
      </c>
    </row>
    <row r="87" spans="1:6" s="37" customFormat="1" x14ac:dyDescent="0.2">
      <c r="A87" s="136" t="s">
        <v>211</v>
      </c>
      <c r="B87" s="33"/>
      <c r="C87" s="100">
        <v>2390.4299999999998</v>
      </c>
      <c r="D87" s="57">
        <v>2390.4299999999998</v>
      </c>
      <c r="E87" s="89">
        <v>2426.2800000000002</v>
      </c>
      <c r="F87" s="89">
        <f>E87/D87*100</f>
        <v>101.49973017406913</v>
      </c>
    </row>
    <row r="88" spans="1:6" s="37" customFormat="1" x14ac:dyDescent="0.2">
      <c r="A88" s="136" t="s">
        <v>212</v>
      </c>
      <c r="B88" s="33"/>
      <c r="C88" s="100">
        <v>42471.3</v>
      </c>
      <c r="D88" s="57">
        <v>42471.3</v>
      </c>
      <c r="E88" s="89">
        <v>42289.05</v>
      </c>
      <c r="F88" s="89">
        <f>E88/D88*100</f>
        <v>99.570886692896138</v>
      </c>
    </row>
    <row r="89" spans="1:6" s="39" customFormat="1" x14ac:dyDescent="0.2">
      <c r="A89" s="135" t="s">
        <v>111</v>
      </c>
      <c r="B89" s="7"/>
      <c r="C89" s="210">
        <f>SUM(C90:C99)</f>
        <v>56335.990000000005</v>
      </c>
      <c r="D89" s="211">
        <f>SUM(D90:D99)</f>
        <v>37209.339999999997</v>
      </c>
      <c r="E89" s="210">
        <f>SUM(E90:E99)</f>
        <v>37459.47</v>
      </c>
      <c r="F89" s="80">
        <f>E89/D89*100</f>
        <v>100.67222369437351</v>
      </c>
    </row>
    <row r="90" spans="1:6" s="37" customFormat="1" x14ac:dyDescent="0.2">
      <c r="A90" s="175" t="s">
        <v>277</v>
      </c>
      <c r="B90" s="206"/>
      <c r="C90" s="214">
        <v>0</v>
      </c>
      <c r="D90" s="214">
        <v>0</v>
      </c>
      <c r="E90" s="214">
        <v>16210.49</v>
      </c>
      <c r="F90" s="69" t="e">
        <f t="shared" ref="F90" si="4">E90/D90*100</f>
        <v>#DIV/0!</v>
      </c>
    </row>
    <row r="91" spans="1:6" x14ac:dyDescent="0.2">
      <c r="A91" s="136" t="s">
        <v>278</v>
      </c>
      <c r="B91" s="207"/>
      <c r="C91" s="214">
        <v>132.72</v>
      </c>
      <c r="D91" s="215">
        <v>0</v>
      </c>
      <c r="E91" s="216">
        <v>149.15</v>
      </c>
      <c r="F91" s="69">
        <v>0</v>
      </c>
    </row>
    <row r="92" spans="1:6" x14ac:dyDescent="0.2">
      <c r="A92" s="175" t="s">
        <v>279</v>
      </c>
      <c r="B92" s="207"/>
      <c r="C92" s="214">
        <v>2921.91</v>
      </c>
      <c r="D92" s="215">
        <v>1625.75</v>
      </c>
      <c r="E92" s="216">
        <v>2959.97</v>
      </c>
      <c r="F92" s="69">
        <v>0</v>
      </c>
    </row>
    <row r="93" spans="1:6" x14ac:dyDescent="0.2">
      <c r="A93" s="212" t="s">
        <v>214</v>
      </c>
      <c r="B93" s="208"/>
      <c r="C93" s="214">
        <v>1592.67</v>
      </c>
      <c r="D93" s="216">
        <v>300</v>
      </c>
      <c r="E93" s="216">
        <v>0</v>
      </c>
      <c r="F93" s="69">
        <f>E93/D93*100</f>
        <v>0</v>
      </c>
    </row>
    <row r="94" spans="1:6" x14ac:dyDescent="0.2">
      <c r="A94" s="212" t="s">
        <v>215</v>
      </c>
      <c r="B94" s="213"/>
      <c r="C94" s="214">
        <v>66.36</v>
      </c>
      <c r="D94" s="216">
        <v>260</v>
      </c>
      <c r="E94" s="216">
        <v>0</v>
      </c>
      <c r="F94" s="69">
        <f>E95/D94*100</f>
        <v>2666.8192307692307</v>
      </c>
    </row>
    <row r="95" spans="1:6" x14ac:dyDescent="0.2">
      <c r="A95" s="212" t="s">
        <v>280</v>
      </c>
      <c r="B95" s="213"/>
      <c r="C95" s="214">
        <v>0</v>
      </c>
      <c r="D95" s="216">
        <v>0</v>
      </c>
      <c r="E95" s="216">
        <v>6933.73</v>
      </c>
      <c r="F95" s="69" t="e">
        <f>E95/D95*100</f>
        <v>#DIV/0!</v>
      </c>
    </row>
    <row r="96" spans="1:6" x14ac:dyDescent="0.2">
      <c r="A96" s="212" t="s">
        <v>281</v>
      </c>
      <c r="B96" s="61"/>
      <c r="C96" s="214">
        <v>2123.56</v>
      </c>
      <c r="D96" s="216">
        <v>3000</v>
      </c>
      <c r="E96" s="216">
        <v>2669.52</v>
      </c>
      <c r="F96" s="69">
        <f>E96/D96*100</f>
        <v>88.983999999999995</v>
      </c>
    </row>
    <row r="97" spans="1:99" s="37" customFormat="1" x14ac:dyDescent="0.2">
      <c r="A97" s="201" t="s">
        <v>282</v>
      </c>
      <c r="B97" s="207"/>
      <c r="C97" s="245">
        <v>36631.5</v>
      </c>
      <c r="D97" s="246">
        <v>32023.59</v>
      </c>
      <c r="E97" s="246">
        <v>701.15</v>
      </c>
      <c r="F97" s="177">
        <f>E97/D97*100</f>
        <v>2.1894796929388614</v>
      </c>
    </row>
    <row r="98" spans="1:99" s="37" customFormat="1" x14ac:dyDescent="0.2">
      <c r="A98" s="201" t="s">
        <v>303</v>
      </c>
      <c r="B98" s="207"/>
      <c r="C98" s="214">
        <v>12867.27</v>
      </c>
      <c r="D98" s="217">
        <v>0</v>
      </c>
      <c r="E98" s="217">
        <v>0</v>
      </c>
      <c r="F98" s="250" t="e">
        <f>E98/D98*100</f>
        <v>#DIV/0!</v>
      </c>
    </row>
    <row r="99" spans="1:99" x14ac:dyDescent="0.2">
      <c r="A99" s="201" t="s">
        <v>283</v>
      </c>
      <c r="B99" s="207"/>
      <c r="C99" s="214">
        <v>0</v>
      </c>
      <c r="D99" s="217">
        <v>0</v>
      </c>
      <c r="E99" s="217">
        <v>7835.46</v>
      </c>
      <c r="F99" s="250" t="e">
        <f>E99/D99*100</f>
        <v>#DIV/0!</v>
      </c>
    </row>
    <row r="100" spans="1:99" x14ac:dyDescent="0.2">
      <c r="A100" s="137" t="s">
        <v>217</v>
      </c>
      <c r="B100" s="82"/>
      <c r="C100" s="182">
        <f>SUM(C101+0)</f>
        <v>2028004.52</v>
      </c>
      <c r="D100" s="247">
        <f>SUM(D101+0)</f>
        <v>2058418.71</v>
      </c>
      <c r="E100" s="248">
        <f>SUM(E101+0)</f>
        <v>2174768.0700000003</v>
      </c>
      <c r="F100" s="249">
        <f t="shared" ref="F100:F108" si="5">E100/D100*100</f>
        <v>105.65236603392516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</row>
    <row r="101" spans="1:99" s="39" customFormat="1" x14ac:dyDescent="0.2">
      <c r="A101" s="135" t="s">
        <v>113</v>
      </c>
      <c r="B101" s="79"/>
      <c r="C101" s="80">
        <f>SUM(C102+C104+C106+C108+C110)</f>
        <v>2028004.52</v>
      </c>
      <c r="D101" s="67">
        <f>SUM(D102+D104+D106+D108+D110)</f>
        <v>2058418.71</v>
      </c>
      <c r="E101" s="90">
        <f>SUM(E102+E104+E106+E108+E110)</f>
        <v>2174768.0700000003</v>
      </c>
      <c r="F101" s="94">
        <f t="shared" si="5"/>
        <v>105.65236603392516</v>
      </c>
    </row>
    <row r="102" spans="1:99" x14ac:dyDescent="0.2">
      <c r="A102" s="134" t="s">
        <v>110</v>
      </c>
      <c r="B102" s="21"/>
      <c r="C102" s="110">
        <f>SUM(C103+0)</f>
        <v>1592673.7</v>
      </c>
      <c r="D102" s="26">
        <f>SUM(D103+0)</f>
        <v>1592673.7</v>
      </c>
      <c r="E102" s="110">
        <f>SUM(E103+0)</f>
        <v>1679786.11</v>
      </c>
      <c r="F102" s="58">
        <f t="shared" si="5"/>
        <v>105.46957044622512</v>
      </c>
    </row>
    <row r="103" spans="1:99" s="37" customFormat="1" x14ac:dyDescent="0.2">
      <c r="A103" s="136" t="s">
        <v>114</v>
      </c>
      <c r="B103" s="33"/>
      <c r="C103" s="89">
        <v>1592673.7</v>
      </c>
      <c r="D103" s="89">
        <v>1592673.7</v>
      </c>
      <c r="E103" s="89">
        <v>1679786.11</v>
      </c>
      <c r="F103" s="58">
        <f t="shared" si="5"/>
        <v>105.46957044622512</v>
      </c>
    </row>
    <row r="104" spans="1:99" ht="12" x14ac:dyDescent="0.2">
      <c r="A104" s="134" t="s">
        <v>107</v>
      </c>
      <c r="B104" s="34"/>
      <c r="C104" s="110">
        <f>SUM(C105+0)</f>
        <v>46452.98</v>
      </c>
      <c r="D104" s="110">
        <f>SUM(D105+0)</f>
        <v>63745.01</v>
      </c>
      <c r="E104" s="110">
        <f>SUM(E105+0)</f>
        <v>74904.88</v>
      </c>
      <c r="F104" s="58">
        <f t="shared" si="5"/>
        <v>117.50704878703446</v>
      </c>
    </row>
    <row r="105" spans="1:99" s="37" customFormat="1" x14ac:dyDescent="0.2">
      <c r="A105" s="136" t="s">
        <v>108</v>
      </c>
      <c r="B105" s="33"/>
      <c r="C105" s="199">
        <v>46452.98</v>
      </c>
      <c r="D105" s="199">
        <v>63745.01</v>
      </c>
      <c r="E105" s="199">
        <v>74904.88</v>
      </c>
      <c r="F105" s="58">
        <f t="shared" si="5"/>
        <v>117.50704878703446</v>
      </c>
    </row>
    <row r="106" spans="1:99" s="37" customFormat="1" x14ac:dyDescent="0.2">
      <c r="A106" s="203" t="s">
        <v>213</v>
      </c>
      <c r="B106" s="209"/>
      <c r="C106" s="204">
        <f>SUM(C107+0)</f>
        <v>130731.97</v>
      </c>
      <c r="D106" s="204">
        <f>SUM(D107+0)</f>
        <v>136000</v>
      </c>
      <c r="E106" s="204">
        <f>SUM(E107+0)</f>
        <v>137755.69</v>
      </c>
      <c r="F106" s="58">
        <f t="shared" si="5"/>
        <v>101.29094852941176</v>
      </c>
    </row>
    <row r="107" spans="1:99" s="37" customFormat="1" x14ac:dyDescent="0.2">
      <c r="A107" s="201" t="s">
        <v>213</v>
      </c>
      <c r="B107" s="209"/>
      <c r="C107" s="202">
        <v>130731.97</v>
      </c>
      <c r="D107" s="202">
        <v>136000</v>
      </c>
      <c r="E107" s="202">
        <v>137755.69</v>
      </c>
      <c r="F107" s="58">
        <f t="shared" si="5"/>
        <v>101.29094852941176</v>
      </c>
    </row>
    <row r="108" spans="1:99" ht="12" x14ac:dyDescent="0.2">
      <c r="A108" s="134" t="s">
        <v>115</v>
      </c>
      <c r="B108" s="34"/>
      <c r="C108" s="204">
        <f>SUM(C109+0)</f>
        <v>252173.34</v>
      </c>
      <c r="D108" s="204">
        <f>SUM(D109+0)</f>
        <v>260000</v>
      </c>
      <c r="E108" s="204">
        <f>SUM(E109+0)</f>
        <v>277063.67</v>
      </c>
      <c r="F108" s="58">
        <f t="shared" si="5"/>
        <v>106.56295</v>
      </c>
    </row>
    <row r="109" spans="1:99" s="37" customFormat="1" x14ac:dyDescent="0.2">
      <c r="A109" s="136" t="s">
        <v>116</v>
      </c>
      <c r="B109" s="33"/>
      <c r="C109" s="202">
        <v>252173.34</v>
      </c>
      <c r="D109" s="202">
        <v>260000</v>
      </c>
      <c r="E109" s="202">
        <v>277063.67</v>
      </c>
      <c r="F109" s="58">
        <v>102.18</v>
      </c>
    </row>
    <row r="110" spans="1:99" s="37" customFormat="1" x14ac:dyDescent="0.2">
      <c r="A110" s="134" t="s">
        <v>117</v>
      </c>
      <c r="B110" s="33"/>
      <c r="C110" s="200">
        <f>SUM(C111+0)</f>
        <v>5972.53</v>
      </c>
      <c r="D110" s="200">
        <f>SUM(D111+0)</f>
        <v>6000</v>
      </c>
      <c r="E110" s="200">
        <f>SUM(E111+0)</f>
        <v>5257.72</v>
      </c>
      <c r="F110" s="58">
        <f>E110/D110*100</f>
        <v>87.62866666666666</v>
      </c>
    </row>
    <row r="111" spans="1:99" ht="12" customHeight="1" x14ac:dyDescent="0.2">
      <c r="A111" s="136" t="s">
        <v>118</v>
      </c>
      <c r="B111" s="34"/>
      <c r="C111" s="69">
        <v>5972.53</v>
      </c>
      <c r="D111" s="69">
        <v>6000</v>
      </c>
      <c r="E111" s="89">
        <v>5257.72</v>
      </c>
      <c r="F111" s="58">
        <f>E111/D111*100</f>
        <v>87.62866666666666</v>
      </c>
    </row>
    <row r="112" spans="1:99" s="37" customFormat="1" ht="1.5" hidden="1" customHeight="1" x14ac:dyDescent="0.2">
      <c r="A112" s="137" t="s">
        <v>119</v>
      </c>
      <c r="B112" s="81"/>
      <c r="C112" s="91"/>
      <c r="D112" s="92"/>
      <c r="E112" s="86"/>
      <c r="F112" s="86"/>
    </row>
    <row r="113" spans="1:6" s="4" customFormat="1" hidden="1" x14ac:dyDescent="0.2">
      <c r="A113" s="135" t="s">
        <v>120</v>
      </c>
      <c r="B113" s="76"/>
      <c r="C113" s="99"/>
      <c r="D113" s="67"/>
      <c r="E113" s="29"/>
      <c r="F113" s="94"/>
    </row>
    <row r="114" spans="1:6" hidden="1" x14ac:dyDescent="0.2">
      <c r="A114" s="134" t="s">
        <v>110</v>
      </c>
      <c r="B114" s="21"/>
      <c r="C114" s="69"/>
      <c r="D114" s="21"/>
      <c r="E114" s="34"/>
      <c r="F114" s="25"/>
    </row>
    <row r="115" spans="1:6" s="4" customFormat="1" hidden="1" x14ac:dyDescent="0.2">
      <c r="A115" s="136" t="s">
        <v>114</v>
      </c>
      <c r="B115" s="22"/>
      <c r="C115" s="69"/>
      <c r="D115" s="38"/>
      <c r="E115" s="35"/>
      <c r="F115" s="58"/>
    </row>
    <row r="116" spans="1:6" ht="24" hidden="1" x14ac:dyDescent="0.2">
      <c r="A116" s="134" t="s">
        <v>121</v>
      </c>
      <c r="B116" s="21"/>
      <c r="C116" s="69"/>
      <c r="D116" s="21"/>
      <c r="E116" s="34"/>
      <c r="F116" s="27"/>
    </row>
    <row r="117" spans="1:6" s="4" customFormat="1" hidden="1" x14ac:dyDescent="0.2">
      <c r="A117" s="136" t="s">
        <v>122</v>
      </c>
      <c r="B117" s="22"/>
      <c r="C117" s="69"/>
      <c r="D117" s="38"/>
      <c r="E117" s="35"/>
      <c r="F117" s="36"/>
    </row>
    <row r="118" spans="1:6" s="88" customFormat="1" ht="0.75" customHeight="1" x14ac:dyDescent="0.2">
      <c r="A118" s="135" t="s">
        <v>161</v>
      </c>
      <c r="B118" s="76"/>
      <c r="C118" s="80">
        <v>98250</v>
      </c>
      <c r="D118" s="77">
        <v>98205</v>
      </c>
      <c r="E118" s="78">
        <v>53912.95</v>
      </c>
      <c r="F118" s="30"/>
    </row>
    <row r="119" spans="1:6" s="75" customFormat="1" hidden="1" x14ac:dyDescent="0.2">
      <c r="A119" s="138" t="s">
        <v>110</v>
      </c>
      <c r="B119" s="73"/>
      <c r="C119" s="100"/>
      <c r="D119" s="73"/>
      <c r="E119" s="73"/>
      <c r="F119" s="74"/>
    </row>
    <row r="120" spans="1:6" hidden="1" x14ac:dyDescent="0.2">
      <c r="A120" s="136" t="s">
        <v>114</v>
      </c>
      <c r="B120" s="38"/>
      <c r="C120" s="69">
        <v>90200</v>
      </c>
      <c r="D120" s="69">
        <v>90200</v>
      </c>
      <c r="E120" s="38">
        <v>49532.95</v>
      </c>
      <c r="F120" s="36">
        <v>54.92</v>
      </c>
    </row>
    <row r="121" spans="1:6" ht="24" hidden="1" x14ac:dyDescent="0.2">
      <c r="A121" s="136" t="s">
        <v>121</v>
      </c>
      <c r="B121" s="38"/>
      <c r="C121" s="69"/>
      <c r="D121" s="69"/>
      <c r="E121" s="38"/>
      <c r="F121" s="36"/>
    </row>
    <row r="122" spans="1:6" s="4" customFormat="1" hidden="1" x14ac:dyDescent="0.2">
      <c r="A122" s="136" t="s">
        <v>122</v>
      </c>
      <c r="B122" s="22"/>
      <c r="C122" s="69">
        <v>8050</v>
      </c>
      <c r="D122" s="69">
        <v>8050</v>
      </c>
      <c r="E122" s="38">
        <v>4380</v>
      </c>
      <c r="F122" s="27">
        <v>54.41</v>
      </c>
    </row>
    <row r="123" spans="1:6" s="4" customFormat="1" hidden="1" x14ac:dyDescent="0.2">
      <c r="A123" s="136" t="s">
        <v>112</v>
      </c>
      <c r="B123" s="22"/>
      <c r="C123" s="69"/>
      <c r="D123" s="69"/>
      <c r="E123" s="71">
        <v>0</v>
      </c>
      <c r="F123" s="27"/>
    </row>
    <row r="124" spans="1:6" x14ac:dyDescent="0.2">
      <c r="A124" s="137" t="s">
        <v>284</v>
      </c>
      <c r="B124" s="87"/>
      <c r="C124" s="85">
        <f>SUM(C125+0)</f>
        <v>3981.69</v>
      </c>
      <c r="D124" s="85">
        <f>SUM(D125:D125)</f>
        <v>6654</v>
      </c>
      <c r="E124" s="85">
        <f>SUM(E125:E125)</f>
        <v>70.42</v>
      </c>
      <c r="F124" s="85">
        <f t="shared" ref="F124:F145" si="6">E124/D124*100</f>
        <v>1.0583107905019538</v>
      </c>
    </row>
    <row r="125" spans="1:6" x14ac:dyDescent="0.2">
      <c r="A125" s="173" t="s">
        <v>216</v>
      </c>
      <c r="B125" s="219"/>
      <c r="C125" s="100">
        <v>3981.69</v>
      </c>
      <c r="D125" s="100">
        <v>6654</v>
      </c>
      <c r="E125" s="100">
        <v>70.42</v>
      </c>
      <c r="F125" s="218">
        <v>70.42</v>
      </c>
    </row>
    <row r="126" spans="1:6" s="4" customFormat="1" x14ac:dyDescent="0.2">
      <c r="A126" s="137" t="s">
        <v>218</v>
      </c>
      <c r="B126" s="87"/>
      <c r="C126" s="85">
        <f>SUM(C127:C144)</f>
        <v>47211.26</v>
      </c>
      <c r="D126" s="85">
        <f>SUM(D127:D144)</f>
        <v>171312.97</v>
      </c>
      <c r="E126" s="85">
        <f>SUM(E127:E144)</f>
        <v>121996.07000000002</v>
      </c>
      <c r="F126" s="85">
        <f t="shared" si="6"/>
        <v>71.212395652238143</v>
      </c>
    </row>
    <row r="127" spans="1:6" s="4" customFormat="1" ht="12" x14ac:dyDescent="0.2">
      <c r="A127" s="138" t="s">
        <v>287</v>
      </c>
      <c r="B127" s="22"/>
      <c r="C127" s="35"/>
      <c r="D127" s="35">
        <v>34952.51</v>
      </c>
      <c r="E127" s="35">
        <v>34878.050000000003</v>
      </c>
      <c r="F127" s="58">
        <f t="shared" si="6"/>
        <v>99.786968088987024</v>
      </c>
    </row>
    <row r="128" spans="1:6" s="4" customFormat="1" ht="12" x14ac:dyDescent="0.2">
      <c r="A128" s="138" t="s">
        <v>219</v>
      </c>
      <c r="B128" s="22"/>
      <c r="C128" s="35">
        <v>10277.700000000001</v>
      </c>
      <c r="D128" s="35">
        <v>8275.66</v>
      </c>
      <c r="E128" s="35">
        <v>8275.66</v>
      </c>
      <c r="F128" s="58">
        <f t="shared" si="6"/>
        <v>100</v>
      </c>
    </row>
    <row r="129" spans="1:6" s="4" customFormat="1" ht="12" x14ac:dyDescent="0.2">
      <c r="A129" s="138" t="s">
        <v>285</v>
      </c>
      <c r="B129" s="22"/>
      <c r="C129" s="35">
        <v>10534.88</v>
      </c>
      <c r="D129" s="35">
        <v>17977.25</v>
      </c>
      <c r="E129" s="35">
        <v>17977.25</v>
      </c>
      <c r="F129" s="58">
        <f t="shared" si="6"/>
        <v>100</v>
      </c>
    </row>
    <row r="130" spans="1:6" s="4" customFormat="1" ht="12" x14ac:dyDescent="0.2">
      <c r="A130" s="138" t="s">
        <v>220</v>
      </c>
      <c r="B130" s="22"/>
      <c r="C130" s="35">
        <v>6615.57</v>
      </c>
      <c r="D130" s="35">
        <v>17902.79</v>
      </c>
      <c r="E130" s="35">
        <v>0</v>
      </c>
      <c r="F130" s="58">
        <f t="shared" si="6"/>
        <v>0</v>
      </c>
    </row>
    <row r="131" spans="1:6" s="4" customFormat="1" ht="12" x14ac:dyDescent="0.2">
      <c r="A131" s="138" t="s">
        <v>286</v>
      </c>
      <c r="B131" s="22"/>
      <c r="C131" s="35">
        <v>7838.95</v>
      </c>
      <c r="D131" s="35">
        <v>3530.6</v>
      </c>
      <c r="E131" s="35">
        <v>3445.8</v>
      </c>
      <c r="F131" s="58">
        <f t="shared" si="6"/>
        <v>97.598141958873853</v>
      </c>
    </row>
    <row r="132" spans="1:6" s="4" customFormat="1" ht="12" x14ac:dyDescent="0.2">
      <c r="A132" s="138" t="s">
        <v>288</v>
      </c>
      <c r="B132" s="22"/>
      <c r="C132" s="35"/>
      <c r="D132" s="35">
        <v>26274.95</v>
      </c>
      <c r="E132" s="35">
        <v>26212.14</v>
      </c>
      <c r="F132" s="58">
        <f t="shared" si="6"/>
        <v>99.760951019887756</v>
      </c>
    </row>
    <row r="133" spans="1:6" s="4" customFormat="1" ht="12" x14ac:dyDescent="0.2">
      <c r="A133" s="138" t="s">
        <v>289</v>
      </c>
      <c r="B133" s="22"/>
      <c r="C133" s="35"/>
      <c r="D133" s="35">
        <v>8977</v>
      </c>
      <c r="E133" s="35">
        <v>0</v>
      </c>
      <c r="F133" s="58">
        <f t="shared" si="6"/>
        <v>0</v>
      </c>
    </row>
    <row r="134" spans="1:6" s="4" customFormat="1" ht="12" x14ac:dyDescent="0.2">
      <c r="A134" s="138" t="s">
        <v>290</v>
      </c>
      <c r="B134" s="22"/>
      <c r="C134" s="35"/>
      <c r="D134" s="35">
        <v>16200</v>
      </c>
      <c r="E134" s="35">
        <v>2800</v>
      </c>
      <c r="F134" s="58">
        <f t="shared" si="6"/>
        <v>17.283950617283949</v>
      </c>
    </row>
    <row r="135" spans="1:6" s="4" customFormat="1" ht="12" x14ac:dyDescent="0.2">
      <c r="A135" s="138" t="s">
        <v>291</v>
      </c>
      <c r="B135" s="22"/>
      <c r="C135" s="35">
        <v>2389.0100000000002</v>
      </c>
      <c r="D135" s="35">
        <v>4500</v>
      </c>
      <c r="E135" s="35">
        <v>4500</v>
      </c>
      <c r="F135" s="58">
        <f t="shared" si="6"/>
        <v>100</v>
      </c>
    </row>
    <row r="136" spans="1:6" s="4" customFormat="1" ht="12" x14ac:dyDescent="0.2">
      <c r="A136" s="138" t="s">
        <v>292</v>
      </c>
      <c r="B136" s="22"/>
      <c r="C136" s="35"/>
      <c r="D136" s="35">
        <v>2200</v>
      </c>
      <c r="E136" s="35">
        <v>2200</v>
      </c>
      <c r="F136" s="58">
        <f t="shared" si="6"/>
        <v>100</v>
      </c>
    </row>
    <row r="137" spans="1:6" s="4" customFormat="1" ht="12" x14ac:dyDescent="0.2">
      <c r="A137" s="138" t="s">
        <v>293</v>
      </c>
      <c r="B137" s="22"/>
      <c r="C137" s="35"/>
      <c r="D137" s="35">
        <v>8520.39</v>
      </c>
      <c r="E137" s="35">
        <v>8518.39</v>
      </c>
      <c r="F137" s="58">
        <f t="shared" si="6"/>
        <v>99.976526896069302</v>
      </c>
    </row>
    <row r="138" spans="1:6" s="4" customFormat="1" ht="12" x14ac:dyDescent="0.2">
      <c r="A138" s="138" t="s">
        <v>221</v>
      </c>
      <c r="B138" s="22"/>
      <c r="C138" s="35">
        <v>1293.43</v>
      </c>
      <c r="D138" s="35">
        <v>1568.32</v>
      </c>
      <c r="E138" s="35">
        <v>1568.32</v>
      </c>
      <c r="F138" s="58">
        <f t="shared" si="6"/>
        <v>100</v>
      </c>
    </row>
    <row r="139" spans="1:6" s="4" customFormat="1" ht="12" x14ac:dyDescent="0.2">
      <c r="A139" s="138" t="s">
        <v>294</v>
      </c>
      <c r="B139" s="22"/>
      <c r="C139" s="35">
        <v>5561.78</v>
      </c>
      <c r="D139" s="35">
        <v>7285.77</v>
      </c>
      <c r="E139" s="35">
        <v>0</v>
      </c>
      <c r="F139" s="58">
        <f>E139/D139*100</f>
        <v>0</v>
      </c>
    </row>
    <row r="140" spans="1:6" s="4" customFormat="1" ht="12" x14ac:dyDescent="0.2">
      <c r="A140" s="138" t="s">
        <v>295</v>
      </c>
      <c r="B140" s="22"/>
      <c r="C140" s="35"/>
      <c r="D140" s="35">
        <v>3186.68</v>
      </c>
      <c r="E140" s="35">
        <v>3186.68</v>
      </c>
      <c r="F140" s="58">
        <f t="shared" si="6"/>
        <v>100</v>
      </c>
    </row>
    <row r="141" spans="1:6" s="4" customFormat="1" ht="12" x14ac:dyDescent="0.2">
      <c r="A141" s="138" t="s">
        <v>296</v>
      </c>
      <c r="B141" s="22"/>
      <c r="C141" s="35"/>
      <c r="D141" s="35">
        <v>1706.89</v>
      </c>
      <c r="E141" s="35">
        <v>1706.89</v>
      </c>
      <c r="F141" s="58">
        <f t="shared" si="6"/>
        <v>100</v>
      </c>
    </row>
    <row r="142" spans="1:6" s="4" customFormat="1" ht="12" x14ac:dyDescent="0.2">
      <c r="A142" s="138" t="s">
        <v>297</v>
      </c>
      <c r="B142" s="22"/>
      <c r="C142" s="35"/>
      <c r="D142" s="35">
        <v>1481.21</v>
      </c>
      <c r="E142" s="35">
        <v>0</v>
      </c>
      <c r="F142" s="58">
        <f t="shared" si="6"/>
        <v>0</v>
      </c>
    </row>
    <row r="143" spans="1:6" s="4" customFormat="1" ht="12" x14ac:dyDescent="0.2">
      <c r="A143" s="138" t="s">
        <v>299</v>
      </c>
      <c r="B143" s="22"/>
      <c r="C143" s="35">
        <v>431.21</v>
      </c>
      <c r="D143" s="35">
        <v>4210.24</v>
      </c>
      <c r="E143" s="35">
        <v>4164.18</v>
      </c>
      <c r="F143" s="58">
        <f t="shared" si="6"/>
        <v>98.906000608041353</v>
      </c>
    </row>
    <row r="144" spans="1:6" s="4" customFormat="1" ht="12" x14ac:dyDescent="0.2">
      <c r="A144" s="138" t="s">
        <v>298</v>
      </c>
      <c r="B144" s="22"/>
      <c r="C144" s="35">
        <v>2268.73</v>
      </c>
      <c r="D144" s="35">
        <v>2562.71</v>
      </c>
      <c r="E144" s="35">
        <v>2562.71</v>
      </c>
      <c r="F144" s="58">
        <f t="shared" si="6"/>
        <v>100</v>
      </c>
    </row>
    <row r="145" spans="1:6" s="4" customFormat="1" ht="15" x14ac:dyDescent="0.25">
      <c r="A145" s="139" t="s">
        <v>155</v>
      </c>
      <c r="B145" s="22"/>
      <c r="C145" s="70">
        <v>2619883.85</v>
      </c>
      <c r="D145" s="21">
        <v>3105635.43</v>
      </c>
      <c r="E145" s="21">
        <v>3089002.36</v>
      </c>
      <c r="F145" s="26">
        <f t="shared" si="6"/>
        <v>99.464422969955606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Marina Vrlika</cp:lastModifiedBy>
  <cp:lastPrinted>2024-03-20T11:43:43Z</cp:lastPrinted>
  <dcterms:created xsi:type="dcterms:W3CDTF">2022-02-23T11:39:51Z</dcterms:created>
  <dcterms:modified xsi:type="dcterms:W3CDTF">2024-04-02T09:15:00Z</dcterms:modified>
</cp:coreProperties>
</file>